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HARE PC GANIS\Permintaan Data TAHUN 2022 saja\DINAS 2022\"/>
    </mc:Choice>
  </mc:AlternateContent>
  <bookViews>
    <workbookView xWindow="-120" yWindow="-120" windowWidth="20730" windowHeight="11040" firstSheet="15" activeTab="21"/>
  </bookViews>
  <sheets>
    <sheet name="Catatan" sheetId="19" r:id="rId1"/>
    <sheet name="35.07.111.1" sheetId="1" r:id="rId2"/>
    <sheet name="35.07.111.2" sheetId="18" r:id="rId3"/>
    <sheet name="2" sheetId="5" state="hidden" r:id="rId4"/>
    <sheet name="35.07.111.3" sheetId="7" r:id="rId5"/>
    <sheet name="35.07.111.4" sheetId="8" r:id="rId6"/>
    <sheet name="5" sheetId="9" state="hidden" r:id="rId7"/>
    <sheet name="35.07.111.5" sheetId="10" r:id="rId8"/>
    <sheet name="7" sheetId="11" state="hidden" r:id="rId9"/>
    <sheet name="35.07.111.6" sheetId="13" r:id="rId10"/>
    <sheet name="35.07.111.7" sheetId="16" r:id="rId11"/>
    <sheet name="35.07.111.8" sheetId="15" r:id="rId12"/>
    <sheet name="35.07.111.9" sheetId="30" r:id="rId13"/>
    <sheet name="35.07.111.10" sheetId="31" r:id="rId14"/>
    <sheet name="35.07.111.11" sheetId="23" r:id="rId15"/>
    <sheet name="35.07.111.12" sheetId="25" r:id="rId16"/>
    <sheet name="35.07.111.13" sheetId="26" r:id="rId17"/>
    <sheet name="35.07.111.14" sheetId="28" r:id="rId18"/>
    <sheet name="35.07.111.15" sheetId="29" r:id="rId19"/>
    <sheet name="Permintaan Data Tahun 2021" sheetId="20" r:id="rId20"/>
    <sheet name="Permintaan Data Tahun 2022" sheetId="32" r:id="rId21"/>
    <sheet name="Aplikasi Si Bang Eko" sheetId="21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7">#REF!</definedName>
    <definedName name="\a" localSheetId="18">#REF!</definedName>
    <definedName name="\a" localSheetId="12">#REF!</definedName>
    <definedName name="\a">#REF!</definedName>
    <definedName name="\c" localSheetId="13">#REF!</definedName>
    <definedName name="\c" localSheetId="14">#REF!</definedName>
    <definedName name="\c" localSheetId="15">#REF!</definedName>
    <definedName name="\c" localSheetId="16">#REF!</definedName>
    <definedName name="\c" localSheetId="17">#REF!</definedName>
    <definedName name="\c" localSheetId="18">#REF!</definedName>
    <definedName name="\c" localSheetId="12">#REF!</definedName>
    <definedName name="\c">#REF!</definedName>
    <definedName name="\d" localSheetId="13">#REF!</definedName>
    <definedName name="\d" localSheetId="14">#REF!</definedName>
    <definedName name="\d" localSheetId="15">#REF!</definedName>
    <definedName name="\d" localSheetId="16">#REF!</definedName>
    <definedName name="\d" localSheetId="17">#REF!</definedName>
    <definedName name="\d" localSheetId="18">#REF!</definedName>
    <definedName name="\d" localSheetId="12">#REF!</definedName>
    <definedName name="\d">#REF!</definedName>
    <definedName name="\g" localSheetId="13">#REF!</definedName>
    <definedName name="\g" localSheetId="14">#REF!</definedName>
    <definedName name="\g" localSheetId="15">#REF!</definedName>
    <definedName name="\g" localSheetId="16">#REF!</definedName>
    <definedName name="\g" localSheetId="17">#REF!</definedName>
    <definedName name="\g" localSheetId="18">#REF!</definedName>
    <definedName name="\g" localSheetId="12">#REF!</definedName>
    <definedName name="\g">#REF!</definedName>
    <definedName name="\l" localSheetId="13">#REF!</definedName>
    <definedName name="\l" localSheetId="14">#REF!</definedName>
    <definedName name="\l" localSheetId="15">#REF!</definedName>
    <definedName name="\l" localSheetId="16">#REF!</definedName>
    <definedName name="\l" localSheetId="17">#REF!</definedName>
    <definedName name="\l" localSheetId="18">#REF!</definedName>
    <definedName name="\l" localSheetId="12">#REF!</definedName>
    <definedName name="\l">#REF!</definedName>
    <definedName name="\s" localSheetId="13">#REF!</definedName>
    <definedName name="\s" localSheetId="14">#REF!</definedName>
    <definedName name="\s" localSheetId="15">#REF!</definedName>
    <definedName name="\s" localSheetId="16">#REF!</definedName>
    <definedName name="\s" localSheetId="17">#REF!</definedName>
    <definedName name="\s" localSheetId="18">#REF!</definedName>
    <definedName name="\s" localSheetId="12">#REF!</definedName>
    <definedName name="\s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2" hidden="1">#REF!</definedName>
    <definedName name="_Fill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17" hidden="1">#REF!</definedName>
    <definedName name="_Key1" localSheetId="18" hidden="1">#REF!</definedName>
    <definedName name="_Key1" localSheetId="12" hidden="1">#REF!</definedName>
    <definedName name="_Key1" hidden="1">#REF!</definedName>
    <definedName name="_Key2" localSheetId="13" hidden="1">'[1]T04-Q strd'!#REF!</definedName>
    <definedName name="_Key2" localSheetId="14" hidden="1">'[1]T04-Q strd'!#REF!</definedName>
    <definedName name="_Key2" localSheetId="15" hidden="1">'[1]T04-Q strd'!#REF!</definedName>
    <definedName name="_Key2" localSheetId="16" hidden="1">'[1]T04-Q strd'!#REF!</definedName>
    <definedName name="_Key2" localSheetId="17" hidden="1">'[1]T04-Q strd'!#REF!</definedName>
    <definedName name="_Key2" localSheetId="18" hidden="1">'[1]T04-Q strd'!#REF!</definedName>
    <definedName name="_Key2" localSheetId="12" hidden="1">'[1]T04-Q strd'!#REF!</definedName>
    <definedName name="_Key2" hidden="1">'[1]T04-Q strd'!#REF!</definedName>
    <definedName name="_Order1" hidden="1">255</definedName>
    <definedName name="_Order2" hidden="1">255</definedName>
    <definedName name="_Regression_Int">1</definedName>
    <definedName name="_Regression_X" localSheetId="13" hidden="1">#REF!</definedName>
    <definedName name="_Regression_X" localSheetId="14" hidden="1">#REF!</definedName>
    <definedName name="_Regression_X" localSheetId="15" hidden="1">#REF!</definedName>
    <definedName name="_Regression_X" localSheetId="16" hidden="1">#REF!</definedName>
    <definedName name="_Regression_X" localSheetId="17" hidden="1">#REF!</definedName>
    <definedName name="_Regression_X" localSheetId="18" hidden="1">#REF!</definedName>
    <definedName name="_Regression_X" localSheetId="12" hidden="1">#REF!</definedName>
    <definedName name="_Regression_X" hidden="1">#REF!</definedName>
    <definedName name="_Regression_Y" localSheetId="13" hidden="1">#REF!</definedName>
    <definedName name="_Regression_Y" localSheetId="14" hidden="1">#REF!</definedName>
    <definedName name="_Regression_Y" localSheetId="15" hidden="1">#REF!</definedName>
    <definedName name="_Regression_Y" localSheetId="16" hidden="1">#REF!</definedName>
    <definedName name="_Regression_Y" localSheetId="17" hidden="1">#REF!</definedName>
    <definedName name="_Regression_Y" localSheetId="18" hidden="1">#REF!</definedName>
    <definedName name="_Regression_Y" localSheetId="12" hidden="1">#REF!</definedName>
    <definedName name="_Regression_Y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7" hidden="1">#REF!</definedName>
    <definedName name="_Sort" localSheetId="18" hidden="1">#REF!</definedName>
    <definedName name="_Sort" localSheetId="12" hidden="1">#REF!</definedName>
    <definedName name="_Sort" hidden="1">#REF!</definedName>
    <definedName name="a" localSheetId="13" hidden="1">'[2]T04-Q strd'!#REF!</definedName>
    <definedName name="a" localSheetId="14" hidden="1">'[2]T04-Q strd'!#REF!</definedName>
    <definedName name="a" localSheetId="15" hidden="1">'[2]T04-Q strd'!#REF!</definedName>
    <definedName name="a" localSheetId="16" hidden="1">'[2]T04-Q strd'!#REF!</definedName>
    <definedName name="a" localSheetId="17" hidden="1">'[2]T04-Q strd'!#REF!</definedName>
    <definedName name="a" localSheetId="18" hidden="1">'[2]T04-Q strd'!#REF!</definedName>
    <definedName name="a" localSheetId="12" hidden="1">'[2]T04-Q strd'!#REF!</definedName>
    <definedName name="a" hidden="1">'[2]T04-Q strd'!#REF!</definedName>
    <definedName name="AA">'[3]Gama I'!$A$24:$L$85</definedName>
    <definedName name="AlphaNakayasu">[3]Nakayasu!$A$1:$J$57</definedName>
    <definedName name="ANDAL" localSheetId="13">#REF!</definedName>
    <definedName name="ANDAL" localSheetId="14">#REF!</definedName>
    <definedName name="ANDAL" localSheetId="15">#REF!</definedName>
    <definedName name="ANDAL" localSheetId="16">#REF!</definedName>
    <definedName name="ANDAL" localSheetId="17">#REF!</definedName>
    <definedName name="ANDAL" localSheetId="18">#REF!</definedName>
    <definedName name="ANDAL" localSheetId="12">#REF!</definedName>
    <definedName name="ANDAL">#REF!</definedName>
    <definedName name="areal">'[4]Alt(1)'!$O$10:$R$38</definedName>
    <definedName name="B" localSheetId="13">#REF!</definedName>
    <definedName name="B" localSheetId="14">#REF!</definedName>
    <definedName name="B" localSheetId="15">#REF!</definedName>
    <definedName name="B" localSheetId="16">#REF!</definedName>
    <definedName name="B" localSheetId="17">#REF!</definedName>
    <definedName name="B" localSheetId="18">#REF!</definedName>
    <definedName name="B" localSheetId="12">#REF!</definedName>
    <definedName name="B">#REF!</definedName>
    <definedName name="BALI" localSheetId="13">#REF!</definedName>
    <definedName name="BALI" localSheetId="14">#REF!</definedName>
    <definedName name="BALI" localSheetId="15">#REF!</definedName>
    <definedName name="BALI" localSheetId="16">#REF!</definedName>
    <definedName name="BALI" localSheetId="17">#REF!</definedName>
    <definedName name="BALI" localSheetId="18">#REF!</definedName>
    <definedName name="BALI" localSheetId="12">#REF!</definedName>
    <definedName name="BALI">#REF!</definedName>
    <definedName name="BANGKA" localSheetId="13">#REF!</definedName>
    <definedName name="BANGKA" localSheetId="14">#REF!</definedName>
    <definedName name="BANGKA" localSheetId="15">#REF!</definedName>
    <definedName name="BANGKA" localSheetId="16">#REF!</definedName>
    <definedName name="BANGKA" localSheetId="17">#REF!</definedName>
    <definedName name="BANGKA" localSheetId="18">#REF!</definedName>
    <definedName name="BANGKA" localSheetId="12">#REF!</definedName>
    <definedName name="BANGKA">#REF!</definedName>
    <definedName name="BANTEN" localSheetId="13">#REF!</definedName>
    <definedName name="BANTEN" localSheetId="14">#REF!</definedName>
    <definedName name="BANTEN" localSheetId="15">#REF!</definedName>
    <definedName name="BANTEN" localSheetId="16">#REF!</definedName>
    <definedName name="BANTEN" localSheetId="17">#REF!</definedName>
    <definedName name="BANTEN" localSheetId="18">#REF!</definedName>
    <definedName name="BANTEN" localSheetId="12">#REF!</definedName>
    <definedName name="BANTEN">#REF!</definedName>
    <definedName name="bbr">[4]NOMENKLATUR!$J$323:$L$325</definedName>
    <definedName name="bbt">[4]NOMENKLATUR!$J$329:$L$335</definedName>
    <definedName name="bedilan">[4]NOMENKLATUR!$K$281:$M$283</definedName>
    <definedName name="bengkul" localSheetId="13">#REF!</definedName>
    <definedName name="bengkul" localSheetId="14">#REF!</definedName>
    <definedName name="bengkul" localSheetId="15">#REF!</definedName>
    <definedName name="bengkul" localSheetId="16">#REF!</definedName>
    <definedName name="bengkul" localSheetId="17">#REF!</definedName>
    <definedName name="bengkul" localSheetId="18">#REF!</definedName>
    <definedName name="bengkul" localSheetId="12">#REF!</definedName>
    <definedName name="bengkul">#REF!</definedName>
    <definedName name="BENGKULU" localSheetId="13">#REF!</definedName>
    <definedName name="BENGKULU" localSheetId="14">#REF!</definedName>
    <definedName name="BENGKULU" localSheetId="15">#REF!</definedName>
    <definedName name="BENGKULU" localSheetId="16">#REF!</definedName>
    <definedName name="BENGKULU" localSheetId="17">#REF!</definedName>
    <definedName name="BENGKULU" localSheetId="18">#REF!</definedName>
    <definedName name="BENGKULU" localSheetId="12">#REF!</definedName>
    <definedName name="BENGKULU">#REF!</definedName>
    <definedName name="BLOK" localSheetId="13">#REF!</definedName>
    <definedName name="BLOK" localSheetId="14">#REF!</definedName>
    <definedName name="BLOK" localSheetId="15">#REF!</definedName>
    <definedName name="BLOK" localSheetId="16">#REF!</definedName>
    <definedName name="BLOK" localSheetId="17">#REF!</definedName>
    <definedName name="BLOK" localSheetId="18">#REF!</definedName>
    <definedName name="BLOK" localSheetId="12">#REF!</definedName>
    <definedName name="BLOK">#REF!</definedName>
    <definedName name="ChiGumbel">'[3]Chi&amp;Smirnov'!$P$1:$T$21</definedName>
    <definedName name="CRT">#N/A</definedName>
    <definedName name="CurahHujanUlang">[3]ChUlang!$A$2:$M$9</definedName>
    <definedName name="DATA" localSheetId="13">#REF!</definedName>
    <definedName name="DATA" localSheetId="14">#REF!</definedName>
    <definedName name="DATA" localSheetId="15">#REF!</definedName>
    <definedName name="DATA" localSheetId="16">#REF!</definedName>
    <definedName name="DATA" localSheetId="17">#REF!</definedName>
    <definedName name="DATA" localSheetId="18">#REF!</definedName>
    <definedName name="DATA" localSheetId="12">#REF!</definedName>
    <definedName name="DATA">#REF!</definedName>
    <definedName name="de">[5]NOMENKLATUR!$Q$11:$S$38</definedName>
    <definedName name="dffd" localSheetId="13">#REF!</definedName>
    <definedName name="dffd" localSheetId="14">#REF!</definedName>
    <definedName name="dffd" localSheetId="15">#REF!</definedName>
    <definedName name="dffd" localSheetId="16">#REF!</definedName>
    <definedName name="dffd" localSheetId="17">#REF!</definedName>
    <definedName name="dffd" localSheetId="18">#REF!</definedName>
    <definedName name="dffd" localSheetId="12">#REF!</definedName>
    <definedName name="dffd">#REF!</definedName>
    <definedName name="dgdg" localSheetId="13" hidden="1">#REF!</definedName>
    <definedName name="dgdg" localSheetId="14" hidden="1">#REF!</definedName>
    <definedName name="dgdg" localSheetId="15" hidden="1">#REF!</definedName>
    <definedName name="dgdg" localSheetId="16" hidden="1">#REF!</definedName>
    <definedName name="dgdg" localSheetId="17" hidden="1">#REF!</definedName>
    <definedName name="dgdg" localSheetId="18" hidden="1">#REF!</definedName>
    <definedName name="dgdg" localSheetId="12" hidden="1">#REF!</definedName>
    <definedName name="dgdg" hidden="1">#REF!</definedName>
    <definedName name="DIY" localSheetId="13">#REF!</definedName>
    <definedName name="DIY" localSheetId="14">#REF!</definedName>
    <definedName name="DIY" localSheetId="15">#REF!</definedName>
    <definedName name="DIY" localSheetId="16">#REF!</definedName>
    <definedName name="DIY" localSheetId="17">#REF!</definedName>
    <definedName name="DIY" localSheetId="18">#REF!</definedName>
    <definedName name="DIY" localSheetId="12">#REF!</definedName>
    <definedName name="DIY">#REF!</definedName>
    <definedName name="DUP">#N/A</definedName>
    <definedName name="e" localSheetId="13">#REF!</definedName>
    <definedName name="e" localSheetId="14">#REF!</definedName>
    <definedName name="e" localSheetId="15">#REF!</definedName>
    <definedName name="e" localSheetId="16">#REF!</definedName>
    <definedName name="e" localSheetId="17">#REF!</definedName>
    <definedName name="e" localSheetId="18">#REF!</definedName>
    <definedName name="e" localSheetId="12">#REF!</definedName>
    <definedName name="e">#REF!</definedName>
    <definedName name="Excel_BuiltIn__FilterDatabase_3" localSheetId="13">#REF!</definedName>
    <definedName name="Excel_BuiltIn__FilterDatabase_3" localSheetId="14">#REF!</definedName>
    <definedName name="Excel_BuiltIn__FilterDatabase_3" localSheetId="15">#REF!</definedName>
    <definedName name="Excel_BuiltIn__FilterDatabase_3" localSheetId="16">#REF!</definedName>
    <definedName name="Excel_BuiltIn__FilterDatabase_3" localSheetId="17">#REF!</definedName>
    <definedName name="Excel_BuiltIn__FilterDatabase_3" localSheetId="18">#REF!</definedName>
    <definedName name="Excel_BuiltIn__FilterDatabase_3" localSheetId="12">#REF!</definedName>
    <definedName name="Excel_BuiltIn__FilterDatabase_3">#REF!</definedName>
    <definedName name="f" localSheetId="13">#REF!</definedName>
    <definedName name="f" localSheetId="14">#REF!</definedName>
    <definedName name="f" localSheetId="15">#REF!</definedName>
    <definedName name="f" localSheetId="16">#REF!</definedName>
    <definedName name="f" localSheetId="17">#REF!</definedName>
    <definedName name="f" localSheetId="18">#REF!</definedName>
    <definedName name="f" localSheetId="12">#REF!</definedName>
    <definedName name="f">#REF!</definedName>
    <definedName name="Gama_I">'[3]Gama I'!$A$2:$L$60</definedName>
    <definedName name="ghasd" localSheetId="13">#REF!</definedName>
    <definedName name="ghasd" localSheetId="14">#REF!</definedName>
    <definedName name="ghasd" localSheetId="15">#REF!</definedName>
    <definedName name="ghasd" localSheetId="16">#REF!</definedName>
    <definedName name="ghasd" localSheetId="17">#REF!</definedName>
    <definedName name="ghasd" localSheetId="18">#REF!</definedName>
    <definedName name="ghasd" localSheetId="12">#REF!</definedName>
    <definedName name="ghasd">#REF!</definedName>
    <definedName name="GORONTALO" localSheetId="13">#REF!</definedName>
    <definedName name="GORONTALO" localSheetId="14">#REF!</definedName>
    <definedName name="GORONTALO" localSheetId="15">#REF!</definedName>
    <definedName name="GORONTALO" localSheetId="16">#REF!</definedName>
    <definedName name="GORONTALO" localSheetId="17">#REF!</definedName>
    <definedName name="GORONTALO" localSheetId="18">#REF!</definedName>
    <definedName name="GORONTALO" localSheetId="12">#REF!</definedName>
    <definedName name="GORONTALO">#REF!</definedName>
    <definedName name="Gumbel">[3]Gumbel!$A$1:$E$53</definedName>
    <definedName name="HGDFJAHSLDF" localSheetId="13" hidden="1">'[2]T04-Q strd'!#REF!</definedName>
    <definedName name="HGDFJAHSLDF" localSheetId="14" hidden="1">'[2]T04-Q strd'!#REF!</definedName>
    <definedName name="HGDFJAHSLDF" localSheetId="15" hidden="1">'[2]T04-Q strd'!#REF!</definedName>
    <definedName name="HGDFJAHSLDF" localSheetId="16" hidden="1">'[2]T04-Q strd'!#REF!</definedName>
    <definedName name="HGDFJAHSLDF" localSheetId="17" hidden="1">'[2]T04-Q strd'!#REF!</definedName>
    <definedName name="HGDFJAHSLDF" localSheetId="18" hidden="1">'[2]T04-Q strd'!#REF!</definedName>
    <definedName name="HGDFJAHSLDF" localSheetId="12" hidden="1">'[2]T04-Q strd'!#REF!</definedName>
    <definedName name="HGDFJAHSLDF" hidden="1">'[2]T04-Q strd'!#REF!</definedName>
    <definedName name="HIPPA" localSheetId="13">#REF!</definedName>
    <definedName name="HIPPA" localSheetId="14">#REF!</definedName>
    <definedName name="HIPPA" localSheetId="15">#REF!</definedName>
    <definedName name="HIPPA" localSheetId="16">#REF!</definedName>
    <definedName name="HIPPA" localSheetId="17">#REF!</definedName>
    <definedName name="HIPPA" localSheetId="18">#REF!</definedName>
    <definedName name="HIPPA" localSheetId="12">#REF!</definedName>
    <definedName name="HIPPA">#REF!</definedName>
    <definedName name="HSSNAKAYASU">[3]Nakayasu!$L$1:$U$39</definedName>
    <definedName name="HSSSNIDER">[3]Snyder!$A$2:$J$88</definedName>
    <definedName name="HUJANDPS">[3]Thiesen!$Z$2:$AH$27</definedName>
    <definedName name="HUJANNISBAH">[3]Nisbah!$A$2:$L$30</definedName>
    <definedName name="HUJANSTA">[3]CHrata!$A$2:$N$28</definedName>
    <definedName name="IwayKadoya">[3]Iway!$A$1:$P$47</definedName>
    <definedName name="JAMBI" localSheetId="13">#REF!</definedName>
    <definedName name="JAMBI" localSheetId="14">#REF!</definedName>
    <definedName name="JAMBI" localSheetId="15">#REF!</definedName>
    <definedName name="JAMBI" localSheetId="16">#REF!</definedName>
    <definedName name="JAMBI" localSheetId="17">#REF!</definedName>
    <definedName name="JAMBI" localSheetId="18">#REF!</definedName>
    <definedName name="JAMBI" localSheetId="12">#REF!</definedName>
    <definedName name="JAMBI">#REF!</definedName>
    <definedName name="jarak">[4]NOMENKLATUR!$M$11:$O$38</definedName>
    <definedName name="JATIM" localSheetId="13">#REF!</definedName>
    <definedName name="JATIM" localSheetId="14">#REF!</definedName>
    <definedName name="JATIM" localSheetId="15">#REF!</definedName>
    <definedName name="JATIM" localSheetId="16">#REF!</definedName>
    <definedName name="JATIM" localSheetId="17">#REF!</definedName>
    <definedName name="JATIM" localSheetId="18">#REF!</definedName>
    <definedName name="JATIM" localSheetId="12">#REF!</definedName>
    <definedName name="JATIM">#REF!</definedName>
    <definedName name="JUMLAH" localSheetId="13">#REF!</definedName>
    <definedName name="JUMLAH" localSheetId="14">#REF!</definedName>
    <definedName name="JUMLAH" localSheetId="15">#REF!</definedName>
    <definedName name="JUMLAH" localSheetId="16">#REF!</definedName>
    <definedName name="JUMLAH" localSheetId="17">#REF!</definedName>
    <definedName name="JUMLAH" localSheetId="18">#REF!</definedName>
    <definedName name="JUMLAH" localSheetId="12">#REF!</definedName>
    <definedName name="JUMLAH">#REF!</definedName>
    <definedName name="KALBAR" localSheetId="13">#REF!</definedName>
    <definedName name="KALBAR" localSheetId="14">#REF!</definedName>
    <definedName name="KALBAR" localSheetId="15">#REF!</definedName>
    <definedName name="KALBAR" localSheetId="16">#REF!</definedName>
    <definedName name="KALBAR" localSheetId="17">#REF!</definedName>
    <definedName name="KALBAR" localSheetId="18">#REF!</definedName>
    <definedName name="KALBAR" localSheetId="12">#REF!</definedName>
    <definedName name="KALBAR">#REF!</definedName>
    <definedName name="KALSEL" localSheetId="13">#REF!</definedName>
    <definedName name="KALSEL" localSheetId="14">#REF!</definedName>
    <definedName name="KALSEL" localSheetId="15">#REF!</definedName>
    <definedName name="KALSEL" localSheetId="16">#REF!</definedName>
    <definedName name="KALSEL" localSheetId="17">#REF!</definedName>
    <definedName name="KALSEL" localSheetId="18">#REF!</definedName>
    <definedName name="KALSEL" localSheetId="12">#REF!</definedName>
    <definedName name="KALSEL">#REF!</definedName>
    <definedName name="KALTENG" localSheetId="13">#REF!</definedName>
    <definedName name="KALTENG" localSheetId="14">#REF!</definedName>
    <definedName name="KALTENG" localSheetId="15">#REF!</definedName>
    <definedName name="KALTENG" localSheetId="16">#REF!</definedName>
    <definedName name="KALTENG" localSheetId="17">#REF!</definedName>
    <definedName name="KALTENG" localSheetId="18">#REF!</definedName>
    <definedName name="KALTENG" localSheetId="12">#REF!</definedName>
    <definedName name="KALTENG">#REF!</definedName>
    <definedName name="KALTIM" localSheetId="13">#REF!</definedName>
    <definedName name="KALTIM" localSheetId="14">#REF!</definedName>
    <definedName name="KALTIM" localSheetId="15">#REF!</definedName>
    <definedName name="KALTIM" localSheetId="16">#REF!</definedName>
    <definedName name="KALTIM" localSheetId="17">#REF!</definedName>
    <definedName name="KALTIM" localSheetId="18">#REF!</definedName>
    <definedName name="KALTIM" localSheetId="12">#REF!</definedName>
    <definedName name="KALTIM">#REF!</definedName>
    <definedName name="KONSISTNSI">[3]Thiesen!$AJ$1:$AS$26</definedName>
    <definedName name="LAMPUNG" localSheetId="13">#REF!</definedName>
    <definedName name="LAMPUNG" localSheetId="14">#REF!</definedName>
    <definedName name="LAMPUNG" localSheetId="15">#REF!</definedName>
    <definedName name="LAMPUNG" localSheetId="16">#REF!</definedName>
    <definedName name="LAMPUNG" localSheetId="17">#REF!</definedName>
    <definedName name="LAMPUNG" localSheetId="18">#REF!</definedName>
    <definedName name="LAMPUNG" localSheetId="12">#REF!</definedName>
    <definedName name="LAMPUNG">#REF!</definedName>
    <definedName name="LogNormal">[3]LogNorm!$A$1:$F$49</definedName>
    <definedName name="LogPearson">[3]Pearson!$A$1:$F$47</definedName>
    <definedName name="MAC" localSheetId="13">#REF!</definedName>
    <definedName name="MAC" localSheetId="14">#REF!</definedName>
    <definedName name="MAC" localSheetId="15">#REF!</definedName>
    <definedName name="MAC" localSheetId="16">#REF!</definedName>
    <definedName name="MAC" localSheetId="17">#REF!</definedName>
    <definedName name="MAC" localSheetId="18">#REF!</definedName>
    <definedName name="MAC" localSheetId="12">#REF!</definedName>
    <definedName name="MAC">#REF!</definedName>
    <definedName name="MALUKU" localSheetId="13">#REF!</definedName>
    <definedName name="MALUKU" localSheetId="14">#REF!</definedName>
    <definedName name="MALUKU" localSheetId="15">#REF!</definedName>
    <definedName name="MALUKU" localSheetId="16">#REF!</definedName>
    <definedName name="MALUKU" localSheetId="17">#REF!</definedName>
    <definedName name="MALUKU" localSheetId="18">#REF!</definedName>
    <definedName name="MALUKU" localSheetId="12">#REF!</definedName>
    <definedName name="MALUKU">#REF!</definedName>
    <definedName name="MALUT" localSheetId="13">#REF!</definedName>
    <definedName name="MALUT" localSheetId="14">#REF!</definedName>
    <definedName name="MALUT" localSheetId="15">#REF!</definedName>
    <definedName name="MALUT" localSheetId="16">#REF!</definedName>
    <definedName name="MALUT" localSheetId="17">#REF!</definedName>
    <definedName name="MALUT" localSheetId="18">#REF!</definedName>
    <definedName name="MALUT" localSheetId="12">#REF!</definedName>
    <definedName name="MALUT">#REF!</definedName>
    <definedName name="N">[3]Iway!$A$32</definedName>
    <definedName name="NO" localSheetId="13">#REF!</definedName>
    <definedName name="NO" localSheetId="14">#REF!</definedName>
    <definedName name="NO" localSheetId="15">#REF!</definedName>
    <definedName name="NO" localSheetId="16">#REF!</definedName>
    <definedName name="NO" localSheetId="17">#REF!</definedName>
    <definedName name="NO" localSheetId="18">#REF!</definedName>
    <definedName name="NO" localSheetId="12">#REF!</definedName>
    <definedName name="NO">#REF!</definedName>
    <definedName name="NTB" localSheetId="13">#REF!</definedName>
    <definedName name="NTB" localSheetId="14">#REF!</definedName>
    <definedName name="NTB" localSheetId="15">#REF!</definedName>
    <definedName name="NTB" localSheetId="16">#REF!</definedName>
    <definedName name="NTB" localSheetId="17">#REF!</definedName>
    <definedName name="NTB" localSheetId="18">#REF!</definedName>
    <definedName name="NTB" localSheetId="12">#REF!</definedName>
    <definedName name="NTB">#REF!</definedName>
    <definedName name="NTT" localSheetId="13">#REF!</definedName>
    <definedName name="NTT" localSheetId="14">#REF!</definedName>
    <definedName name="NTT" localSheetId="15">#REF!</definedName>
    <definedName name="NTT" localSheetId="16">#REF!</definedName>
    <definedName name="NTT" localSheetId="17">#REF!</definedName>
    <definedName name="NTT" localSheetId="18">#REF!</definedName>
    <definedName name="NTT" localSheetId="12">#REF!</definedName>
    <definedName name="NTT">#REF!</definedName>
    <definedName name="ORDINATNAKAYASU">[3]Nakayasu!$V$1:$AF$61</definedName>
    <definedName name="_xlnm.Print_Area" localSheetId="3">'2'!$A$1:$H$51</definedName>
    <definedName name="_xlnm.Print_Area" localSheetId="1">'35.07.111.1'!$A$1:$T$51</definedName>
    <definedName name="_xlnm.Print_Area" localSheetId="13">#REF!</definedName>
    <definedName name="_xlnm.Print_Area" localSheetId="14">#REF!</definedName>
    <definedName name="_xlnm.Print_Area" localSheetId="15">#REF!</definedName>
    <definedName name="_xlnm.Print_Area" localSheetId="16">#REF!</definedName>
    <definedName name="_xlnm.Print_Area" localSheetId="17">#REF!</definedName>
    <definedName name="_xlnm.Print_Area" localSheetId="18">#REF!</definedName>
    <definedName name="_xlnm.Print_Area" localSheetId="2">'35.07.111.2'!$A$1:$D$67</definedName>
    <definedName name="_xlnm.Print_Area" localSheetId="4">'35.07.111.3'!$A$1:$O$63</definedName>
    <definedName name="_xlnm.Print_Area" localSheetId="5">'35.07.111.4'!$A$1:$T$94</definedName>
    <definedName name="_xlnm.Print_Area" localSheetId="7">'35.07.111.5'!$A$1:$D$52</definedName>
    <definedName name="_xlnm.Print_Area" localSheetId="9">'35.07.111.6'!$A$1:$B$51</definedName>
    <definedName name="_xlnm.Print_Area" localSheetId="10">'35.07.111.7'!$A$1:$B$52</definedName>
    <definedName name="_xlnm.Print_Area" localSheetId="11">'35.07.111.8'!$A$1:$B$54</definedName>
    <definedName name="_xlnm.Print_Area" localSheetId="12">#REF!</definedName>
    <definedName name="_xlnm.Print_Area" localSheetId="6">'5'!$A$1:$Y$51</definedName>
    <definedName name="_xlnm.Print_Area" localSheetId="8">'7'!$A$1:$E$20</definedName>
    <definedName name="_xlnm.Print_Area">#REF!</definedName>
    <definedName name="Print_Area_MI" localSheetId="13">#REF!</definedName>
    <definedName name="Print_Area_MI" localSheetId="14">#REF!</definedName>
    <definedName name="Print_Area_MI" localSheetId="15">#REF!</definedName>
    <definedName name="Print_Area_MI" localSheetId="16">#REF!</definedName>
    <definedName name="Print_Area_MI" localSheetId="17">#REF!</definedName>
    <definedName name="Print_Area_MI" localSheetId="18">#REF!</definedName>
    <definedName name="Print_Area_MI" localSheetId="12">#REF!</definedName>
    <definedName name="Print_Area_MI">#REF!</definedName>
    <definedName name="_xlnm.Print_Titles" localSheetId="11">'35.07.111.8'!$3:$5</definedName>
    <definedName name="_xlnm.Print_Titles" localSheetId="6">'5'!$A:$A</definedName>
    <definedName name="purwodadi">[4]NOMENKLATUR!$L$241:$N$244</definedName>
    <definedName name="purwodadi1">[5]NOMENKLATUR!$L$241:$N$244</definedName>
    <definedName name="q" localSheetId="13">#REF!</definedName>
    <definedName name="q" localSheetId="14">#REF!</definedName>
    <definedName name="q" localSheetId="15">#REF!</definedName>
    <definedName name="q" localSheetId="16">#REF!</definedName>
    <definedName name="q" localSheetId="17">#REF!</definedName>
    <definedName name="q" localSheetId="18">#REF!</definedName>
    <definedName name="q" localSheetId="12">#REF!</definedName>
    <definedName name="q">#REF!</definedName>
    <definedName name="Qbbr">'[4]Alt(1)'!$O$94:$R$95</definedName>
    <definedName name="Qbbt">'[4]Alt(1)'!$O$98:$R$103</definedName>
    <definedName name="qbp">'[4]Alt(1)'!$U$72:$X$74</definedName>
    <definedName name="qulo">'[4]Alt(1)'!$P$69:$S$74</definedName>
    <definedName name="Ratcurve">'[6]rating curve'!$C$4:$AL$7</definedName>
    <definedName name="RIAU" localSheetId="13">#REF!</definedName>
    <definedName name="RIAU" localSheetId="14">#REF!</definedName>
    <definedName name="RIAU" localSheetId="15">#REF!</definedName>
    <definedName name="RIAU" localSheetId="16">#REF!</definedName>
    <definedName name="RIAU" localSheetId="17">#REF!</definedName>
    <definedName name="RIAU" localSheetId="18">#REF!</definedName>
    <definedName name="RIAU" localSheetId="12">#REF!</definedName>
    <definedName name="RIAU">#REF!</definedName>
    <definedName name="s" localSheetId="13">#REF!</definedName>
    <definedName name="s" localSheetId="14">#REF!</definedName>
    <definedName name="s" localSheetId="15">#REF!</definedName>
    <definedName name="s" localSheetId="16">#REF!</definedName>
    <definedName name="s" localSheetId="17">#REF!</definedName>
    <definedName name="s" localSheetId="18">#REF!</definedName>
    <definedName name="s" localSheetId="12">#REF!</definedName>
    <definedName name="s">#REF!</definedName>
    <definedName name="sdf" localSheetId="13" hidden="1">#REF!</definedName>
    <definedName name="sdf" localSheetId="14" hidden="1">#REF!</definedName>
    <definedName name="sdf" localSheetId="15" hidden="1">#REF!</definedName>
    <definedName name="sdf" localSheetId="16" hidden="1">#REF!</definedName>
    <definedName name="sdf" localSheetId="17" hidden="1">#REF!</definedName>
    <definedName name="sdf" localSheetId="18" hidden="1">#REF!</definedName>
    <definedName name="sdf" localSheetId="12" hidden="1">#REF!</definedName>
    <definedName name="sdf" hidden="1">#REF!</definedName>
    <definedName name="sdgdfgdf" localSheetId="13">#REF!</definedName>
    <definedName name="sdgdfgdf" localSheetId="14">#REF!</definedName>
    <definedName name="sdgdfgdf" localSheetId="15">#REF!</definedName>
    <definedName name="sdgdfgdf" localSheetId="16">#REF!</definedName>
    <definedName name="sdgdfgdf" localSheetId="17">#REF!</definedName>
    <definedName name="sdgdfgdf" localSheetId="18">#REF!</definedName>
    <definedName name="sdgdfgdf" localSheetId="12">#REF!</definedName>
    <definedName name="sdgdfgdf">#REF!</definedName>
    <definedName name="sdgf" localSheetId="13">#REF!</definedName>
    <definedName name="sdgf" localSheetId="14">#REF!</definedName>
    <definedName name="sdgf" localSheetId="15">#REF!</definedName>
    <definedName name="sdgf" localSheetId="16">#REF!</definedName>
    <definedName name="sdgf" localSheetId="17">#REF!</definedName>
    <definedName name="sdgf" localSheetId="18">#REF!</definedName>
    <definedName name="sdgf" localSheetId="12">#REF!</definedName>
    <definedName name="sdgf">#REF!</definedName>
    <definedName name="SmirnovGumbel">'[3]Chi&amp;Smirnov'!$AA$1:$AE$38</definedName>
    <definedName name="SULBAR" localSheetId="13">#REF!</definedName>
    <definedName name="SULBAR" localSheetId="14">#REF!</definedName>
    <definedName name="SULBAR" localSheetId="15">#REF!</definedName>
    <definedName name="SULBAR" localSheetId="16">#REF!</definedName>
    <definedName name="SULBAR" localSheetId="17">#REF!</definedName>
    <definedName name="SULBAR" localSheetId="18">#REF!</definedName>
    <definedName name="SULBAR" localSheetId="12">#REF!</definedName>
    <definedName name="SULBAR">#REF!</definedName>
    <definedName name="SULTENG" localSheetId="13">#REF!</definedName>
    <definedName name="SULTENG" localSheetId="14">#REF!</definedName>
    <definedName name="SULTENG" localSheetId="15">#REF!</definedName>
    <definedName name="SULTENG" localSheetId="16">#REF!</definedName>
    <definedName name="SULTENG" localSheetId="17">#REF!</definedName>
    <definedName name="SULTENG" localSheetId="18">#REF!</definedName>
    <definedName name="SULTENG" localSheetId="12">#REF!</definedName>
    <definedName name="SULTENG">#REF!</definedName>
    <definedName name="SULTRA" localSheetId="13">#REF!</definedName>
    <definedName name="SULTRA" localSheetId="14">#REF!</definedName>
    <definedName name="SULTRA" localSheetId="15">#REF!</definedName>
    <definedName name="SULTRA" localSheetId="16">#REF!</definedName>
    <definedName name="SULTRA" localSheetId="17">#REF!</definedName>
    <definedName name="SULTRA" localSheetId="18">#REF!</definedName>
    <definedName name="SULTRA" localSheetId="12">#REF!</definedName>
    <definedName name="SULTRA">#REF!</definedName>
    <definedName name="SULUT" localSheetId="13">#REF!</definedName>
    <definedName name="SULUT" localSheetId="14">#REF!</definedName>
    <definedName name="SULUT" localSheetId="15">#REF!</definedName>
    <definedName name="SULUT" localSheetId="16">#REF!</definedName>
    <definedName name="SULUT" localSheetId="17">#REF!</definedName>
    <definedName name="SULUT" localSheetId="18">#REF!</definedName>
    <definedName name="SULUT" localSheetId="12">#REF!</definedName>
    <definedName name="SULUT">#REF!</definedName>
    <definedName name="SUMBAR" localSheetId="13">#REF!</definedName>
    <definedName name="SUMBAR" localSheetId="14">#REF!</definedName>
    <definedName name="SUMBAR" localSheetId="15">#REF!</definedName>
    <definedName name="SUMBAR" localSheetId="16">#REF!</definedName>
    <definedName name="SUMBAR" localSheetId="17">#REF!</definedName>
    <definedName name="SUMBAR" localSheetId="18">#REF!</definedName>
    <definedName name="SUMBAR" localSheetId="12">#REF!</definedName>
    <definedName name="SUMBAR">#REF!</definedName>
    <definedName name="SUMSEL" localSheetId="13">#REF!</definedName>
    <definedName name="SUMSEL" localSheetId="14">#REF!</definedName>
    <definedName name="SUMSEL" localSheetId="15">#REF!</definedName>
    <definedName name="SUMSEL" localSheetId="16">#REF!</definedName>
    <definedName name="SUMSEL" localSheetId="17">#REF!</definedName>
    <definedName name="SUMSEL" localSheetId="18">#REF!</definedName>
    <definedName name="SUMSEL" localSheetId="12">#REF!</definedName>
    <definedName name="SUMSEL">#REF!</definedName>
    <definedName name="SUMUT" localSheetId="13">#REF!</definedName>
    <definedName name="SUMUT" localSheetId="14">#REF!</definedName>
    <definedName name="SUMUT" localSheetId="15">#REF!</definedName>
    <definedName name="SUMUT" localSheetId="16">#REF!</definedName>
    <definedName name="SUMUT" localSheetId="17">#REF!</definedName>
    <definedName name="SUMUT" localSheetId="18">#REF!</definedName>
    <definedName name="SUMUT" localSheetId="12">#REF!</definedName>
    <definedName name="SUMUT">#REF!</definedName>
    <definedName name="TABEL" localSheetId="13">#REF!</definedName>
    <definedName name="TABEL" localSheetId="14">#REF!</definedName>
    <definedName name="TABEL" localSheetId="15">#REF!</definedName>
    <definedName name="TABEL" localSheetId="16">#REF!</definedName>
    <definedName name="TABEL" localSheetId="17">#REF!</definedName>
    <definedName name="TABEL" localSheetId="18">#REF!</definedName>
    <definedName name="TABEL" localSheetId="12">#REF!</definedName>
    <definedName name="TABEL">#REF!</definedName>
    <definedName name="TAHUN" localSheetId="13">#REF!</definedName>
    <definedName name="TAHUN" localSheetId="14">#REF!</definedName>
    <definedName name="TAHUN" localSheetId="15">#REF!</definedName>
    <definedName name="TAHUN" localSheetId="16">#REF!</definedName>
    <definedName name="TAHUN" localSheetId="17">#REF!</definedName>
    <definedName name="TAHUN" localSheetId="18">#REF!</definedName>
    <definedName name="TAHUN" localSheetId="12">#REF!</definedName>
    <definedName name="TAHUN">#REF!</definedName>
    <definedName name="Tahun89" localSheetId="13">#REF!</definedName>
    <definedName name="Tahun89" localSheetId="14">#REF!</definedName>
    <definedName name="Tahun89" localSheetId="15">#REF!</definedName>
    <definedName name="Tahun89" localSheetId="16">#REF!</definedName>
    <definedName name="Tahun89" localSheetId="17">#REF!</definedName>
    <definedName name="Tahun89" localSheetId="18">#REF!</definedName>
    <definedName name="Tahun89" localSheetId="12">#REF!</definedName>
    <definedName name="Tahun89">#REF!</definedName>
    <definedName name="Tahun90" localSheetId="13">#REF!</definedName>
    <definedName name="Tahun90" localSheetId="14">#REF!</definedName>
    <definedName name="Tahun90" localSheetId="15">#REF!</definedName>
    <definedName name="Tahun90" localSheetId="16">#REF!</definedName>
    <definedName name="Tahun90" localSheetId="17">#REF!</definedName>
    <definedName name="Tahun90" localSheetId="18">#REF!</definedName>
    <definedName name="Tahun90" localSheetId="12">#REF!</definedName>
    <definedName name="Tahun90">#REF!</definedName>
    <definedName name="Tahun91" localSheetId="13">#REF!</definedName>
    <definedName name="Tahun91" localSheetId="14">#REF!</definedName>
    <definedName name="Tahun91" localSheetId="15">#REF!</definedName>
    <definedName name="Tahun91" localSheetId="16">#REF!</definedName>
    <definedName name="Tahun91" localSheetId="17">#REF!</definedName>
    <definedName name="Tahun91" localSheetId="18">#REF!</definedName>
    <definedName name="Tahun91" localSheetId="12">#REF!</definedName>
    <definedName name="Tahun91">#REF!</definedName>
    <definedName name="Tahun92" localSheetId="13">#REF!</definedName>
    <definedName name="Tahun92" localSheetId="14">#REF!</definedName>
    <definedName name="Tahun92" localSheetId="15">#REF!</definedName>
    <definedName name="Tahun92" localSheetId="16">#REF!</definedName>
    <definedName name="Tahun92" localSheetId="17">#REF!</definedName>
    <definedName name="Tahun92" localSheetId="18">#REF!</definedName>
    <definedName name="Tahun92" localSheetId="12">#REF!</definedName>
    <definedName name="Tahun92">#REF!</definedName>
    <definedName name="Tahun93" localSheetId="13">#REF!</definedName>
    <definedName name="Tahun93" localSheetId="14">#REF!</definedName>
    <definedName name="Tahun93" localSheetId="15">#REF!</definedName>
    <definedName name="Tahun93" localSheetId="16">#REF!</definedName>
    <definedName name="Tahun93" localSheetId="17">#REF!</definedName>
    <definedName name="Tahun93" localSheetId="18">#REF!</definedName>
    <definedName name="Tahun93" localSheetId="12">#REF!</definedName>
    <definedName name="Tahun93">#REF!</definedName>
    <definedName name="Tahun94" localSheetId="13">#REF!</definedName>
    <definedName name="Tahun94" localSheetId="14">#REF!</definedName>
    <definedName name="Tahun94" localSheetId="15">#REF!</definedName>
    <definedName name="Tahun94" localSheetId="16">#REF!</definedName>
    <definedName name="Tahun94" localSheetId="17">#REF!</definedName>
    <definedName name="Tahun94" localSheetId="18">#REF!</definedName>
    <definedName name="Tahun94" localSheetId="12">#REF!</definedName>
    <definedName name="Tahun94">#REF!</definedName>
    <definedName name="Tahun95" localSheetId="13">#REF!</definedName>
    <definedName name="Tahun95" localSheetId="14">#REF!</definedName>
    <definedName name="Tahun95" localSheetId="15">#REF!</definedName>
    <definedName name="Tahun95" localSheetId="16">#REF!</definedName>
    <definedName name="Tahun95" localSheetId="17">#REF!</definedName>
    <definedName name="Tahun95" localSheetId="18">#REF!</definedName>
    <definedName name="Tahun95" localSheetId="12">#REF!</definedName>
    <definedName name="Tahun95">#REF!</definedName>
    <definedName name="Tahun96" localSheetId="13">#REF!</definedName>
    <definedName name="Tahun96" localSheetId="14">#REF!</definedName>
    <definedName name="Tahun96" localSheetId="15">#REF!</definedName>
    <definedName name="Tahun96" localSheetId="16">#REF!</definedName>
    <definedName name="Tahun96" localSheetId="17">#REF!</definedName>
    <definedName name="Tahun96" localSheetId="18">#REF!</definedName>
    <definedName name="Tahun96" localSheetId="12">#REF!</definedName>
    <definedName name="Tahun96">#REF!</definedName>
    <definedName name="Tahun97" localSheetId="13">#REF!</definedName>
    <definedName name="Tahun97" localSheetId="14">#REF!</definedName>
    <definedName name="Tahun97" localSheetId="15">#REF!</definedName>
    <definedName name="Tahun97" localSheetId="16">#REF!</definedName>
    <definedName name="Tahun97" localSheetId="17">#REF!</definedName>
    <definedName name="Tahun97" localSheetId="18">#REF!</definedName>
    <definedName name="Tahun97" localSheetId="12">#REF!</definedName>
    <definedName name="Tahun97">#REF!</definedName>
    <definedName name="Tahun98" localSheetId="13">#REF!</definedName>
    <definedName name="Tahun98" localSheetId="14">#REF!</definedName>
    <definedName name="Tahun98" localSheetId="15">#REF!</definedName>
    <definedName name="Tahun98" localSheetId="16">#REF!</definedName>
    <definedName name="Tahun98" localSheetId="17">#REF!</definedName>
    <definedName name="Tahun98" localSheetId="18">#REF!</definedName>
    <definedName name="Tahun98" localSheetId="12">#REF!</definedName>
    <definedName name="Tahun98">#REF!</definedName>
    <definedName name="THIESSEN">[3]Thiesen!$B$2:$F$21</definedName>
    <definedName name="ULO">[4]NOMENKLATUR!$M$193:$O$199</definedName>
    <definedName name="w" localSheetId="13">#REF!</definedName>
    <definedName name="w" localSheetId="14">#REF!</definedName>
    <definedName name="w" localSheetId="15">#REF!</definedName>
    <definedName name="w" localSheetId="16">#REF!</definedName>
    <definedName name="w" localSheetId="17">#REF!</definedName>
    <definedName name="w" localSheetId="18">#REF!</definedName>
    <definedName name="w" localSheetId="12">#REF!</definedName>
    <definedName name="w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8" i="1" l="1"/>
  <c r="D38" i="16" l="1"/>
  <c r="C38" i="16"/>
  <c r="D39" i="13"/>
  <c r="C39" i="13"/>
  <c r="D38" i="8"/>
  <c r="C38" i="8"/>
  <c r="G38" i="18"/>
  <c r="F38" i="18"/>
  <c r="E38" i="18"/>
  <c r="D38" i="10"/>
  <c r="C38" i="18" l="1"/>
  <c r="C38" i="10" l="1"/>
  <c r="G17" i="5" l="1"/>
  <c r="G16" i="5"/>
  <c r="D28" i="5"/>
  <c r="D26" i="5"/>
  <c r="D27" i="5"/>
  <c r="D29" i="5"/>
  <c r="D30" i="5"/>
  <c r="D31" i="5"/>
  <c r="D32" i="5"/>
  <c r="D33" i="5"/>
  <c r="D2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5" i="5"/>
  <c r="M39" i="9"/>
  <c r="I39" i="9"/>
  <c r="J38" i="9"/>
  <c r="H38" i="9" s="1"/>
  <c r="J37" i="9"/>
  <c r="H37" i="9" s="1"/>
  <c r="J36" i="9"/>
  <c r="H36" i="9" s="1"/>
  <c r="J35" i="9"/>
  <c r="H35" i="9" s="1"/>
  <c r="J34" i="9"/>
  <c r="H34" i="9" s="1"/>
  <c r="J33" i="9"/>
  <c r="H33" i="9" s="1"/>
  <c r="J32" i="9"/>
  <c r="H32" i="9" s="1"/>
  <c r="J31" i="9"/>
  <c r="H31" i="9" s="1"/>
  <c r="J30" i="9"/>
  <c r="H30" i="9" s="1"/>
  <c r="J29" i="9"/>
  <c r="H29" i="9" s="1"/>
  <c r="J28" i="9"/>
  <c r="H28" i="9" s="1"/>
  <c r="J27" i="9"/>
  <c r="H27" i="9" s="1"/>
  <c r="J26" i="9"/>
  <c r="H26" i="9" s="1"/>
  <c r="J25" i="9"/>
  <c r="H25" i="9" s="1"/>
  <c r="J24" i="9"/>
  <c r="H24" i="9" s="1"/>
  <c r="J23" i="9"/>
  <c r="H23" i="9" s="1"/>
  <c r="J22" i="9"/>
  <c r="H22" i="9" s="1"/>
  <c r="J21" i="9"/>
  <c r="H21" i="9" s="1"/>
  <c r="J20" i="9"/>
  <c r="H20" i="9" s="1"/>
  <c r="J19" i="9"/>
  <c r="H19" i="9" s="1"/>
  <c r="J18" i="9"/>
  <c r="H18" i="9" s="1"/>
  <c r="J17" i="9"/>
  <c r="H17" i="9" s="1"/>
  <c r="J16" i="9"/>
  <c r="H16" i="9" s="1"/>
  <c r="J15" i="9"/>
  <c r="H15" i="9" s="1"/>
  <c r="J14" i="9"/>
  <c r="H14" i="9" s="1"/>
  <c r="J13" i="9"/>
  <c r="H13" i="9" s="1"/>
  <c r="J12" i="9"/>
  <c r="H12" i="9" s="1"/>
  <c r="J11" i="9"/>
  <c r="H11" i="9" s="1"/>
  <c r="J10" i="9"/>
  <c r="H10" i="9" s="1"/>
  <c r="J9" i="9"/>
  <c r="H9" i="9" s="1"/>
  <c r="J8" i="9"/>
  <c r="J7" i="9"/>
  <c r="H7" i="9" s="1"/>
  <c r="J6" i="9"/>
  <c r="H6" i="9" s="1"/>
  <c r="J39" i="9" l="1"/>
  <c r="H8" i="9"/>
  <c r="H39" i="9" s="1"/>
  <c r="D38" i="18"/>
  <c r="F38" i="5"/>
  <c r="H38" i="5"/>
  <c r="C7" i="11" l="1"/>
  <c r="E7" i="11"/>
  <c r="G20" i="5" l="1"/>
  <c r="G18" i="5"/>
  <c r="G38" i="5" l="1"/>
  <c r="D38" i="5" l="1"/>
  <c r="E38" i="5"/>
  <c r="C38" i="5" l="1"/>
  <c r="C39" i="9" l="1"/>
</calcChain>
</file>

<file path=xl/sharedStrings.xml><?xml version="1.0" encoding="utf-8"?>
<sst xmlns="http://schemas.openxmlformats.org/spreadsheetml/2006/main" count="854" uniqueCount="169">
  <si>
    <t>Sumber : Dinas Perumahan, Kawasan Permukiman dan Cipta Karya Kabupaten Malang</t>
  </si>
  <si>
    <t>Kecamatan</t>
  </si>
  <si>
    <t>Banyaknya Permohonan SKRK</t>
  </si>
  <si>
    <t>Donomulyo</t>
  </si>
  <si>
    <t>Kalipare</t>
  </si>
  <si>
    <t>Pagak</t>
  </si>
  <si>
    <t>Bantur</t>
  </si>
  <si>
    <t>Gedangan</t>
  </si>
  <si>
    <t>Sumbermanjing</t>
  </si>
  <si>
    <t>Dampit</t>
  </si>
  <si>
    <t>Tirtoyudo</t>
  </si>
  <si>
    <t>Ampelgading</t>
  </si>
  <si>
    <t>Poncokusumo</t>
  </si>
  <si>
    <t>Wajak</t>
  </si>
  <si>
    <t>Turen</t>
  </si>
  <si>
    <t>Bululawang</t>
  </si>
  <si>
    <t>Gondanglegi</t>
  </si>
  <si>
    <t>Pagelaran</t>
  </si>
  <si>
    <t>Kepanjen</t>
  </si>
  <si>
    <t>Sumberpucung</t>
  </si>
  <si>
    <t>Kromengan</t>
  </si>
  <si>
    <t>Ngajum</t>
  </si>
  <si>
    <t>Wonosari</t>
  </si>
  <si>
    <t>Wagir</t>
  </si>
  <si>
    <t>Pakisaji</t>
  </si>
  <si>
    <t>Tajinan</t>
  </si>
  <si>
    <t>Tumpang</t>
  </si>
  <si>
    <t>Pakis</t>
  </si>
  <si>
    <t>Jabung</t>
  </si>
  <si>
    <t>Lawang</t>
  </si>
  <si>
    <t>Singosari</t>
  </si>
  <si>
    <t>Dau</t>
  </si>
  <si>
    <t>Pujon</t>
  </si>
  <si>
    <t>Ngantang</t>
  </si>
  <si>
    <t>Kasembon</t>
  </si>
  <si>
    <t>Kab Malang</t>
  </si>
  <si>
    <t>Karangploso</t>
  </si>
  <si>
    <t>Luas SK (ha)</t>
  </si>
  <si>
    <t>Jumlah Keluarga</t>
  </si>
  <si>
    <t>Kepemilikan Rumah / Bangunan Tempat Tinggal</t>
  </si>
  <si>
    <t>Milik Sendiri</t>
  </si>
  <si>
    <t>Sewa / Kontrak</t>
  </si>
  <si>
    <t>Menumpang</t>
  </si>
  <si>
    <t>Lainnya</t>
  </si>
  <si>
    <t>Dinas</t>
  </si>
  <si>
    <t>-</t>
  </si>
  <si>
    <t>No</t>
  </si>
  <si>
    <t>Layak Huni</t>
  </si>
  <si>
    <t>Tidak Layak Huni</t>
  </si>
  <si>
    <t>Jumlah</t>
  </si>
  <si>
    <t>Jumlah dan Luas Ruang Terbuka Hijau di Kab Malang</t>
  </si>
  <si>
    <t>Pengelola Tempat Ruang Terbuka Hijau</t>
  </si>
  <si>
    <t>Luas (m2)</t>
  </si>
  <si>
    <t>Pemerintah</t>
  </si>
  <si>
    <t>58 Taman</t>
  </si>
  <si>
    <t>Swasta/Masyarakat</t>
  </si>
  <si>
    <t>Luas Kawasan Permukiman Kumuh menurut Kecamatan di Kabupaten Malang</t>
  </si>
  <si>
    <t xml:space="preserve">Status Kepemilikan Rumah menurut Kecamatan di Kab Malang </t>
  </si>
  <si>
    <t>Jumlah Pemakaman Umum</t>
  </si>
  <si>
    <t>Pemakaman Umum Dikelola Pemerintah</t>
  </si>
  <si>
    <t>Pemakaman Umum Dikelola Swasta/Masyarakat</t>
  </si>
  <si>
    <t>Kepanjen,       Pebruari 2020</t>
  </si>
  <si>
    <t>Kepala Dinas</t>
  </si>
  <si>
    <t>Perumahan, Kawasan Permukiman dan Cipta Karya</t>
  </si>
  <si>
    <t>Kabupaten Malang</t>
  </si>
  <si>
    <t>Dr. Ir. WAHYU HIDAYAT, MM.</t>
  </si>
  <si>
    <t>Pembina Utama Muda</t>
  </si>
  <si>
    <t>NIP. 19661217 199303 1 006</t>
  </si>
  <si>
    <t>80 Taman</t>
  </si>
  <si>
    <t>Luas Final / Luas Wilayah (ha)</t>
  </si>
  <si>
    <t>Luas Kumuh Akhir / Sisa Kumuh (ha)</t>
  </si>
  <si>
    <t>No.</t>
  </si>
  <si>
    <t>Progres Pengurangan Kumuh (ha)</t>
  </si>
  <si>
    <t>Luas Kumuh Awal (ha)</t>
  </si>
  <si>
    <t>Masyarakat Berpenghasilan Rendah (MBR)</t>
  </si>
  <si>
    <t>Sumber Data :</t>
  </si>
  <si>
    <t>Berdasarkan data Register Siteplan Dinas Perumahan, Kawasan Permukiman dan Cipta Karya (DPKPCK) Kabupaten Malang</t>
  </si>
  <si>
    <t>Non Masyarakat Berpenghasilan Rendah (Non MBR)</t>
  </si>
  <si>
    <t>Sumbermanjing Wetan</t>
  </si>
  <si>
    <t>Luas Pemakaman Umum (Ha)</t>
  </si>
  <si>
    <t>Jalan</t>
  </si>
  <si>
    <t>Drainase</t>
  </si>
  <si>
    <t>Volume (M')</t>
  </si>
  <si>
    <t>Mohon tidak merubah format tabel, dan perhatikan urutan Nomor Kecamatan (format sudah sesuai dengan Permendagri No. 72 Tahun 2019 Tentang Kode dan Data Wilayah Administrasi Pemerintahan)</t>
  </si>
  <si>
    <t>Total</t>
  </si>
  <si>
    <t>Permintaan Data Baru Tahun 2021</t>
  </si>
  <si>
    <t xml:space="preserve">Jumlah Rumah Tangga Bersanitasi </t>
  </si>
  <si>
    <t xml:space="preserve">Jumlah Bangunan Gedung Memiliki Sertifikat Layak Fungsi </t>
  </si>
  <si>
    <t>Jumlah Bangunan Gedung Tidak Memiliki Sertifikat  Layak Fungsi</t>
  </si>
  <si>
    <t>Rumah Susun Hunian Milik : Jumlah Rusunami dan Daya tampung</t>
  </si>
  <si>
    <t xml:space="preserve">Jumlah Rumah Susun Hunian Sewa : Jumlah Rusunawa dan Daya tampung </t>
  </si>
  <si>
    <t>Jumlah Kawasan Permukiman Kumu</t>
  </si>
  <si>
    <t>Jumlah Rumah Tangga yang Tinggal di Kawasan Pemukiman Kumuh</t>
  </si>
  <si>
    <t xml:space="preserve"> Jumlah Bangunan Rumah</t>
  </si>
  <si>
    <t>Persentase Lingkungan Pemukiman Kumuh</t>
  </si>
  <si>
    <t>ISI SUBSTANSI/ ELEMENT DAN SUB ELEMEN APLIKASI "SI BANG EKO"</t>
  </si>
  <si>
    <t>DINAS PERUMAHAN, KAWASAN PERMUKIMAN DAN CIPTAKARYA</t>
  </si>
  <si>
    <t>1. PERUNTUKAN LAHAN</t>
  </si>
  <si>
    <t>BIDANG URUSAN</t>
  </si>
  <si>
    <t>SUB ELEMEN</t>
  </si>
  <si>
    <t>TAHUN</t>
  </si>
  <si>
    <t>SATUAN</t>
  </si>
  <si>
    <t>Pekerjaan Umum</t>
  </si>
  <si>
    <t>Luas Lahan Terbuka Hijau</t>
  </si>
  <si>
    <t>Ha</t>
  </si>
  <si>
    <t>Luas Lahan Pertambangan dan Penggalian</t>
  </si>
  <si>
    <t>Luas Waduk</t>
  </si>
  <si>
    <t>(Sesuai Perda RTRW 2010)</t>
  </si>
  <si>
    <t>2. PERIJINAN</t>
  </si>
  <si>
    <t>Jumlah Rekomendasi Teknis Ijin Pertambangan</t>
  </si>
  <si>
    <t>Jumlah Rekomendasi Teknis Ijin Dll</t>
  </si>
  <si>
    <t>Reklame : 2</t>
  </si>
  <si>
    <t>Reklame : 23</t>
  </si>
  <si>
    <t>Bendel</t>
  </si>
  <si>
    <t>IMB Bangunan : 38</t>
  </si>
  <si>
    <t>IMB Bangunan : 2</t>
  </si>
  <si>
    <t>D. PERUMAHAN</t>
  </si>
  <si>
    <t>1. LUAS LAHAN PERUMAHAN DAN PEMUKIMAN</t>
  </si>
  <si>
    <t>Perumahan</t>
  </si>
  <si>
    <t>Luas Lahan Perumahan</t>
  </si>
  <si>
    <t>* Termanfaatkan (terbangun)</t>
  </si>
  <si>
    <t>* Belum Termanfaatkan (kosong)</t>
  </si>
  <si>
    <t>2. PERUMAHAN</t>
  </si>
  <si>
    <t>Jumlah Perumnas</t>
  </si>
  <si>
    <t>Lokasi</t>
  </si>
  <si>
    <t>Jumlah Real Estate</t>
  </si>
  <si>
    <t>Jumlah Rumah</t>
  </si>
  <si>
    <t>Unit</t>
  </si>
  <si>
    <t>Kebutuhan Rumah</t>
  </si>
  <si>
    <t>3. JUMLAH RUMAH BERDASARKAN KELAYAKAN</t>
  </si>
  <si>
    <t>3. JUMLAH BANGUNAN</t>
  </si>
  <si>
    <t>Jumlah Bangunan</t>
  </si>
  <si>
    <t>4. TINGKAT KEKUMUHAN DAN KETERISOLASIAN LAHAN KRITIS</t>
  </si>
  <si>
    <t>Tingkat Kekumuhan Permukiman</t>
  </si>
  <si>
    <t>* Lokasi Permukiman Kumuh</t>
  </si>
  <si>
    <t>5. RUMAH TINGGAL BERAKSES SANITASI DAN TIDAK BERAKSES SANITASI</t>
  </si>
  <si>
    <t>Rumah Tinggal Berakses Sanitasi</t>
  </si>
  <si>
    <t>Rumah Tinggal Tidak Berakses Sanitasi</t>
  </si>
  <si>
    <t xml:space="preserve">Kepanjen,               </t>
  </si>
  <si>
    <t>Kepala Dinas / Badan / Bagian</t>
  </si>
  <si>
    <t>NAMA</t>
  </si>
  <si>
    <t xml:space="preserve">NIP. </t>
  </si>
  <si>
    <t>Reklame : 8</t>
  </si>
  <si>
    <t>IMB Bangunan : -</t>
  </si>
  <si>
    <t>Tahun</t>
  </si>
  <si>
    <t>Luas Waduk (Sesuai Perda RTRW 2010)</t>
  </si>
  <si>
    <t>Uraian</t>
  </si>
  <si>
    <t>Lokasi Permukiman Kumuh</t>
  </si>
  <si>
    <t>Satuan</t>
  </si>
  <si>
    <t>Tahun 2022</t>
  </si>
  <si>
    <t>Permintaan Data Baru Tahun 2022</t>
  </si>
  <si>
    <t>35.07.111.1 Banyaknya Permohonan Surat Keterangan Rencana Kabupaten (SKRK) Per Kecamatan di Kab Malang</t>
  </si>
  <si>
    <t>35.07.111.2 Luas Kawasan Permukiman Kumuh menurut Kecamatan di Kabupaten Malang</t>
  </si>
  <si>
    <t>35.07.111.3 Banyaknya Pembangunan Prasarana, Sarana, dan Utilitas (PSU) Perumahan dan Kawasan Permukiman di Kab Malang</t>
  </si>
  <si>
    <t>35.07.111.4 Banyaknya Penyaluran Kredit Kepemilikan Rumah dengan Fasilitas Likuiditas Pembiayaan Perumahan (KPR-FLPP) menurut Kecamatan di Kab Malang</t>
  </si>
  <si>
    <t>35.07.111.5 Banyaknya Rumah Berdasarkan Kondisi Tiap Kecamatan</t>
  </si>
  <si>
    <t>35.07.111.6 SARANA DAN PRASARANA LINGKUNGAN PERMUKIMAN YANG TELAH TEREALISASI</t>
  </si>
  <si>
    <t>35.07.111.7 Sistem Pengolahan Air Limbah Domestik yang Terbangun</t>
  </si>
  <si>
    <t>35.07.111.8 Jumlah dan Luas Tempat Pemakaman Umum</t>
  </si>
  <si>
    <t>35.07.111.9 Luas Lahan Terbuka Hijau di Kabupaten Malang (Ha)</t>
  </si>
  <si>
    <t>35.07.111.10 Luas Waduk di Kabupaten Malang (Ha)</t>
  </si>
  <si>
    <t>35.07.111.11 Luas Lahan Perumahan yang Termanfaatkan (terbangun) di Kabupaten Malang (m2)</t>
  </si>
  <si>
    <t>35.07.111.12 Perumahan di Kabupaten Malang</t>
  </si>
  <si>
    <t>35.07.111.13 Jumlah Bangunan di Kabupaten Malang (Unit)</t>
  </si>
  <si>
    <t>35.07.111.14 Banyaknya Lokasi Permukiman Kumuh di Kabupaten Malang (Lokasi)</t>
  </si>
  <si>
    <t>35.07.111.15 Rumah Tinggal Berakses Sanitasi di Kabupaten Malang (Unit)</t>
  </si>
  <si>
    <r>
      <t>m</t>
    </r>
    <r>
      <rPr>
        <vertAlign val="superscript"/>
        <sz val="11"/>
        <color theme="1"/>
        <rFont val="Arial"/>
        <family val="2"/>
      </rPr>
      <t>2</t>
    </r>
  </si>
  <si>
    <r>
      <t>Air Limbah Individual (M</t>
    </r>
    <r>
      <rPr>
        <b/>
        <vertAlign val="superscript"/>
        <sz val="11"/>
        <color theme="1"/>
        <rFont val="Arial"/>
        <family val="2"/>
      </rPr>
      <t>3</t>
    </r>
    <r>
      <rPr>
        <b/>
        <sz val="11"/>
        <color theme="1"/>
        <rFont val="Arial"/>
        <family val="2"/>
      </rPr>
      <t>)</t>
    </r>
  </si>
  <si>
    <r>
      <t>Air Limbah Komunal (M</t>
    </r>
    <r>
      <rPr>
        <b/>
        <vertAlign val="superscript"/>
        <sz val="11"/>
        <color theme="1"/>
        <rFont val="Arial"/>
        <family val="2"/>
      </rPr>
      <t>3</t>
    </r>
    <r>
      <rPr>
        <b/>
        <sz val="11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</si>
</sst>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#,##0;[Red]#,##0"/>
    <numFmt numFmtId="167" formatCode="_(* #,##0.00_);_(* \(#,##0.00\);_(* &quot;-&quot;_);_(@_)"/>
    <numFmt numFmtId="168" formatCode="#,##0.00_ ;\-#,##0.00\ "/>
    <numFmt numFmtId="169" formatCode="0.E+00"/>
    <numFmt numFmtId="170" formatCode="_(* #,##0_);_(* \(#,##0\);_(* &quot;-&quot;??_);_(@_)"/>
  </numFmts>
  <fonts count="1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name val="Tahoma"/>
      <family val="2"/>
    </font>
    <font>
      <b/>
      <u/>
      <sz val="8"/>
      <color theme="1"/>
      <name val="Tahoma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vertAlign val="superscript"/>
      <sz val="11"/>
      <color theme="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auto="1"/>
      </top>
      <bottom style="medium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auto="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medium">
        <color auto="1"/>
      </bottom>
      <diagonal/>
    </border>
    <border>
      <left style="thin">
        <color theme="0" tint="-0.249977111117893"/>
      </left>
      <right/>
      <top/>
      <bottom style="medium">
        <color auto="1"/>
      </bottom>
      <diagonal/>
    </border>
    <border>
      <left/>
      <right/>
      <top style="thin">
        <color theme="0" tint="-0.249977111117893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theme="0" tint="-0.249977111117893"/>
      </right>
      <top/>
      <bottom style="thin">
        <color auto="1"/>
      </bottom>
      <diagonal/>
    </border>
  </borders>
  <cellStyleXfs count="6">
    <xf numFmtId="0" fontId="0" fillId="0" borderId="0"/>
    <xf numFmtId="41" fontId="3" fillId="0" borderId="0" applyFont="0" applyFill="0" applyBorder="0" applyAlignment="0" applyProtection="0"/>
    <xf numFmtId="0" fontId="2" fillId="0" borderId="0"/>
    <xf numFmtId="0" fontId="1" fillId="0" borderId="0"/>
    <xf numFmtId="0" fontId="8" fillId="0" borderId="0"/>
    <xf numFmtId="43" fontId="3" fillId="0" borderId="0" applyFont="0" applyFill="0" applyBorder="0" applyAlignment="0" applyProtection="0"/>
  </cellStyleXfs>
  <cellXfs count="266">
    <xf numFmtId="0" fontId="0" fillId="0" borderId="0" xfId="0"/>
    <xf numFmtId="0" fontId="5" fillId="0" borderId="0" xfId="0" applyFont="1" applyBorder="1"/>
    <xf numFmtId="0" fontId="5" fillId="0" borderId="3" xfId="0" applyFont="1" applyBorder="1"/>
    <xf numFmtId="0" fontId="5" fillId="0" borderId="6" xfId="0" applyFont="1" applyBorder="1"/>
    <xf numFmtId="0" fontId="5" fillId="0" borderId="6" xfId="0" applyFont="1" applyBorder="1" applyAlignment="1">
      <alignment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3" borderId="3" xfId="0" applyFont="1" applyFill="1" applyBorder="1" applyAlignment="1">
      <alignment vertical="center"/>
    </xf>
    <xf numFmtId="165" fontId="5" fillId="3" borderId="3" xfId="0" applyNumberFormat="1" applyFont="1" applyFill="1" applyBorder="1" applyAlignment="1">
      <alignment vertical="center"/>
    </xf>
    <xf numFmtId="0" fontId="5" fillId="3" borderId="3" xfId="0" quotePrefix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165" fontId="5" fillId="3" borderId="6" xfId="0" applyNumberFormat="1" applyFont="1" applyFill="1" applyBorder="1" applyAlignment="1">
      <alignment vertical="center"/>
    </xf>
    <xf numFmtId="0" fontId="5" fillId="3" borderId="6" xfId="0" quotePrefix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vertical="center"/>
    </xf>
    <xf numFmtId="0" fontId="5" fillId="3" borderId="5" xfId="0" quotePrefix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4" xfId="0" quotePrefix="1" applyFont="1" applyFill="1" applyBorder="1" applyAlignment="1">
      <alignment horizontal="center" vertical="center"/>
    </xf>
    <xf numFmtId="4" fontId="5" fillId="0" borderId="3" xfId="0" applyNumberFormat="1" applyFont="1" applyBorder="1"/>
    <xf numFmtId="4" fontId="5" fillId="0" borderId="6" xfId="0" applyNumberFormat="1" applyFont="1" applyBorder="1"/>
    <xf numFmtId="0" fontId="5" fillId="0" borderId="10" xfId="0" applyFont="1" applyBorder="1"/>
    <xf numFmtId="0" fontId="5" fillId="0" borderId="2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167" fontId="5" fillId="0" borderId="6" xfId="1" applyNumberFormat="1" applyFont="1" applyBorder="1" applyAlignment="1">
      <alignment horizontal="center" wrapText="1"/>
    </xf>
    <xf numFmtId="0" fontId="5" fillId="0" borderId="5" xfId="0" quotePrefix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167" fontId="5" fillId="0" borderId="9" xfId="1" applyNumberFormat="1" applyFont="1" applyBorder="1" applyAlignment="1">
      <alignment horizont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5" fontId="4" fillId="3" borderId="4" xfId="0" applyNumberFormat="1" applyFont="1" applyFill="1" applyBorder="1" applyAlignment="1">
      <alignment vertical="center"/>
    </xf>
    <xf numFmtId="0" fontId="5" fillId="3" borderId="2" xfId="0" quotePrefix="1" applyFont="1" applyFill="1" applyBorder="1" applyAlignment="1">
      <alignment horizontal="center" vertical="center"/>
    </xf>
    <xf numFmtId="0" fontId="5" fillId="0" borderId="0" xfId="0" quotePrefix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4" fontId="4" fillId="2" borderId="17" xfId="1" applyNumberFormat="1" applyFont="1" applyFill="1" applyBorder="1" applyAlignment="1">
      <alignment horizontal="center" vertical="center" wrapText="1"/>
    </xf>
    <xf numFmtId="0" fontId="4" fillId="2" borderId="17" xfId="1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5" fillId="0" borderId="18" xfId="1" applyNumberFormat="1" applyFont="1" applyBorder="1" applyAlignment="1">
      <alignment horizontal="center" vertical="center" wrapText="1"/>
    </xf>
    <xf numFmtId="0" fontId="5" fillId="0" borderId="18" xfId="1" quotePrefix="1" applyNumberFormat="1" applyFont="1" applyBorder="1" applyAlignment="1">
      <alignment horizontal="center" vertical="center" wrapText="1"/>
    </xf>
    <xf numFmtId="4" fontId="5" fillId="0" borderId="18" xfId="1" quotePrefix="1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" fontId="5" fillId="0" borderId="19" xfId="1" applyNumberFormat="1" applyFont="1" applyBorder="1" applyAlignment="1">
      <alignment horizontal="center" vertical="center" wrapText="1"/>
    </xf>
    <xf numFmtId="0" fontId="5" fillId="0" borderId="19" xfId="1" quotePrefix="1" applyNumberFormat="1" applyFont="1" applyBorder="1" applyAlignment="1">
      <alignment horizontal="center" vertical="center" wrapText="1"/>
    </xf>
    <xf numFmtId="4" fontId="5" fillId="0" borderId="19" xfId="1" quotePrefix="1" applyNumberFormat="1" applyFont="1" applyBorder="1" applyAlignment="1">
      <alignment horizontal="center" vertical="center" wrapText="1"/>
    </xf>
    <xf numFmtId="4" fontId="6" fillId="0" borderId="19" xfId="1" applyNumberFormat="1" applyFont="1" applyBorder="1" applyAlignment="1">
      <alignment horizontal="center" vertical="center" wrapText="1"/>
    </xf>
    <xf numFmtId="0" fontId="5" fillId="0" borderId="19" xfId="1" applyNumberFormat="1" applyFont="1" applyBorder="1" applyAlignment="1">
      <alignment horizontal="center" vertical="center" wrapText="1"/>
    </xf>
    <xf numFmtId="2" fontId="5" fillId="0" borderId="19" xfId="1" applyNumberFormat="1" applyFont="1" applyBorder="1" applyAlignment="1">
      <alignment horizontal="center" vertical="center" wrapText="1"/>
    </xf>
    <xf numFmtId="2" fontId="5" fillId="0" borderId="19" xfId="1" quotePrefix="1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4" fontId="5" fillId="0" borderId="20" xfId="1" applyNumberFormat="1" applyFont="1" applyBorder="1" applyAlignment="1">
      <alignment horizontal="center" vertical="center" wrapText="1"/>
    </xf>
    <xf numFmtId="0" fontId="5" fillId="0" borderId="20" xfId="1" quotePrefix="1" applyNumberFormat="1" applyFont="1" applyBorder="1" applyAlignment="1">
      <alignment horizontal="center" vertical="center" wrapText="1"/>
    </xf>
    <xf numFmtId="4" fontId="5" fillId="0" borderId="20" xfId="1" quotePrefix="1" applyNumberFormat="1" applyFont="1" applyBorder="1" applyAlignment="1">
      <alignment horizontal="center" vertical="center" wrapText="1"/>
    </xf>
    <xf numFmtId="4" fontId="4" fillId="4" borderId="17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/>
    <xf numFmtId="4" fontId="5" fillId="0" borderId="0" xfId="0" applyNumberFormat="1" applyFont="1" applyBorder="1"/>
    <xf numFmtId="0" fontId="8" fillId="0" borderId="0" xfId="4"/>
    <xf numFmtId="0" fontId="10" fillId="0" borderId="0" xfId="0" applyFont="1"/>
    <xf numFmtId="0" fontId="10" fillId="0" borderId="23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3" xfId="0" applyFont="1" applyBorder="1"/>
    <xf numFmtId="0" fontId="11" fillId="4" borderId="2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0" fillId="0" borderId="0" xfId="0" applyFont="1" applyAlignment="1">
      <alignment horizontal="left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7" xfId="0" quotePrefix="1" applyFont="1" applyBorder="1" applyAlignment="1">
      <alignment horizontal="center" vertic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0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33" xfId="0" applyFont="1" applyBorder="1"/>
    <xf numFmtId="0" fontId="10" fillId="0" borderId="26" xfId="0" quotePrefix="1" applyFont="1" applyBorder="1" applyAlignment="1">
      <alignment horizontal="center"/>
    </xf>
    <xf numFmtId="0" fontId="10" fillId="0" borderId="27" xfId="0" applyFont="1" applyBorder="1"/>
    <xf numFmtId="0" fontId="10" fillId="0" borderId="29" xfId="0" applyFont="1" applyBorder="1"/>
    <xf numFmtId="0" fontId="10" fillId="0" borderId="0" xfId="0" applyFont="1" applyBorder="1"/>
    <xf numFmtId="0" fontId="10" fillId="0" borderId="34" xfId="0" applyFont="1" applyBorder="1"/>
    <xf numFmtId="0" fontId="10" fillId="0" borderId="35" xfId="0" applyFont="1" applyBorder="1"/>
    <xf numFmtId="0" fontId="10" fillId="0" borderId="26" xfId="0" applyFont="1" applyBorder="1"/>
    <xf numFmtId="3" fontId="10" fillId="0" borderId="27" xfId="0" applyNumberFormat="1" applyFont="1" applyBorder="1" applyAlignment="1">
      <alignment horizontal="center"/>
    </xf>
    <xf numFmtId="3" fontId="10" fillId="0" borderId="29" xfId="0" quotePrefix="1" applyNumberFormat="1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3" fontId="10" fillId="0" borderId="29" xfId="0" applyNumberFormat="1" applyFont="1" applyBorder="1" applyAlignment="1">
      <alignment horizontal="center" vertical="center"/>
    </xf>
    <xf numFmtId="0" fontId="10" fillId="0" borderId="0" xfId="0" applyFont="1" applyAlignment="1"/>
    <xf numFmtId="3" fontId="14" fillId="0" borderId="26" xfId="0" applyNumberFormat="1" applyFont="1" applyBorder="1" applyAlignment="1">
      <alignment horizontal="center" vertical="center"/>
    </xf>
    <xf numFmtId="3" fontId="10" fillId="0" borderId="35" xfId="0" applyNumberFormat="1" applyFont="1" applyBorder="1" applyAlignment="1">
      <alignment horizontal="center" vertical="center"/>
    </xf>
    <xf numFmtId="3" fontId="10" fillId="0" borderId="29" xfId="0" applyNumberFormat="1" applyFont="1" applyBorder="1" applyAlignment="1">
      <alignment horizontal="center"/>
    </xf>
    <xf numFmtId="3" fontId="10" fillId="0" borderId="23" xfId="0" applyNumberFormat="1" applyFont="1" applyBorder="1" applyAlignment="1">
      <alignment horizontal="center"/>
    </xf>
    <xf numFmtId="0" fontId="10" fillId="0" borderId="31" xfId="0" applyFont="1" applyBorder="1" applyAlignment="1"/>
    <xf numFmtId="3" fontId="10" fillId="0" borderId="26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23" xfId="0" applyFont="1" applyFill="1" applyBorder="1" applyAlignment="1">
      <alignment vertical="top" wrapText="1"/>
    </xf>
    <xf numFmtId="0" fontId="10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3" fontId="10" fillId="0" borderId="31" xfId="0" applyNumberFormat="1" applyFont="1" applyBorder="1" applyAlignment="1">
      <alignment horizontal="center" vertical="center"/>
    </xf>
    <xf numFmtId="0" fontId="10" fillId="0" borderId="31" xfId="0" applyFont="1" applyBorder="1"/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/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11" fillId="4" borderId="21" xfId="3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3" fontId="10" fillId="0" borderId="0" xfId="1" applyNumberFormat="1" applyFont="1" applyBorder="1" applyAlignment="1">
      <alignment horizontal="center" vertical="center"/>
    </xf>
    <xf numFmtId="3" fontId="11" fillId="0" borderId="21" xfId="1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/>
    </xf>
    <xf numFmtId="4" fontId="10" fillId="0" borderId="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0" fontId="11" fillId="4" borderId="21" xfId="2" applyFont="1" applyFill="1" applyBorder="1" applyAlignment="1">
      <alignment horizontal="center" vertical="center"/>
    </xf>
    <xf numFmtId="164" fontId="11" fillId="0" borderId="21" xfId="0" applyNumberFormat="1" applyFont="1" applyBorder="1" applyAlignment="1">
      <alignment horizontal="left" vertical="center"/>
    </xf>
    <xf numFmtId="0" fontId="11" fillId="4" borderId="21" xfId="0" applyFont="1" applyFill="1" applyBorder="1" applyAlignment="1">
      <alignment horizontal="center" vertical="center" wrapText="1"/>
    </xf>
    <xf numFmtId="3" fontId="11" fillId="0" borderId="21" xfId="0" applyNumberFormat="1" applyFont="1" applyBorder="1" applyAlignment="1">
      <alignment horizontal="center" vertical="center"/>
    </xf>
    <xf numFmtId="0" fontId="10" fillId="0" borderId="0" xfId="0" applyFont="1" applyBorder="1" applyAlignment="1"/>
    <xf numFmtId="170" fontId="10" fillId="0" borderId="0" xfId="5" applyNumberFormat="1" applyFont="1" applyBorder="1"/>
    <xf numFmtId="165" fontId="11" fillId="3" borderId="21" xfId="0" applyNumberFormat="1" applyFont="1" applyFill="1" applyBorder="1" applyAlignment="1">
      <alignment horizontal="center" vertical="center"/>
    </xf>
    <xf numFmtId="0" fontId="11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4" borderId="21" xfId="0" applyNumberFormat="1" applyFont="1" applyFill="1" applyBorder="1" applyAlignment="1">
      <alignment horizontal="center" vertical="center" wrapText="1"/>
    </xf>
    <xf numFmtId="4" fontId="10" fillId="0" borderId="0" xfId="1" applyNumberFormat="1" applyFont="1" applyBorder="1" applyAlignment="1">
      <alignment horizontal="center" vertical="center" wrapText="1"/>
    </xf>
    <xf numFmtId="0" fontId="10" fillId="0" borderId="0" xfId="1" quotePrefix="1" applyNumberFormat="1" applyFont="1" applyBorder="1" applyAlignment="1">
      <alignment horizontal="center" vertical="center" wrapText="1"/>
    </xf>
    <xf numFmtId="4" fontId="17" fillId="0" borderId="0" xfId="1" applyNumberFormat="1" applyFont="1" applyBorder="1" applyAlignment="1">
      <alignment horizontal="center" vertical="center" wrapText="1"/>
    </xf>
    <xf numFmtId="0" fontId="10" fillId="0" borderId="0" xfId="1" applyNumberFormat="1" applyFont="1" applyBorder="1" applyAlignment="1">
      <alignment horizontal="center" vertical="center" wrapText="1"/>
    </xf>
    <xf numFmtId="2" fontId="10" fillId="0" borderId="0" xfId="1" quotePrefix="1" applyNumberFormat="1" applyFont="1" applyBorder="1" applyAlignment="1">
      <alignment horizontal="center" vertical="center" wrapText="1"/>
    </xf>
    <xf numFmtId="2" fontId="10" fillId="0" borderId="0" xfId="1" applyNumberFormat="1" applyFont="1" applyBorder="1" applyAlignment="1">
      <alignment horizontal="center" vertical="center" wrapText="1"/>
    </xf>
    <xf numFmtId="4" fontId="11" fillId="0" borderId="21" xfId="1" applyNumberFormat="1" applyFont="1" applyFill="1" applyBorder="1" applyAlignment="1">
      <alignment horizontal="center" vertical="center" wrapText="1"/>
    </xf>
    <xf numFmtId="0" fontId="11" fillId="0" borderId="21" xfId="1" applyNumberFormat="1" applyFont="1" applyFill="1" applyBorder="1" applyAlignment="1">
      <alignment horizontal="center" vertical="center" wrapText="1"/>
    </xf>
    <xf numFmtId="4" fontId="11" fillId="0" borderId="21" xfId="0" applyNumberFormat="1" applyFont="1" applyBorder="1" applyAlignment="1">
      <alignment horizontal="center" vertical="center"/>
    </xf>
    <xf numFmtId="4" fontId="10" fillId="0" borderId="0" xfId="0" applyNumberFormat="1" applyFont="1" applyBorder="1"/>
    <xf numFmtId="0" fontId="10" fillId="0" borderId="6" xfId="0" applyFont="1" applyBorder="1"/>
    <xf numFmtId="0" fontId="12" fillId="0" borderId="0" xfId="0" applyFont="1" applyBorder="1" applyAlignment="1">
      <alignment vertical="center"/>
    </xf>
    <xf numFmtId="4" fontId="10" fillId="0" borderId="6" xfId="0" applyNumberFormat="1" applyFont="1" applyBorder="1"/>
    <xf numFmtId="4" fontId="10" fillId="0" borderId="3" xfId="0" applyNumberFormat="1" applyFont="1" applyBorder="1"/>
    <xf numFmtId="0" fontId="9" fillId="5" borderId="0" xfId="4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" fontId="11" fillId="4" borderId="2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7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8" fillId="0" borderId="21" xfId="2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4" borderId="21" xfId="2" applyFont="1" applyFill="1" applyBorder="1" applyAlignment="1">
      <alignment horizontal="center" vertical="center"/>
    </xf>
    <xf numFmtId="0" fontId="11" fillId="0" borderId="21" xfId="2" applyFont="1" applyFill="1" applyBorder="1" applyAlignment="1">
      <alignment horizontal="center" vertical="center"/>
    </xf>
    <xf numFmtId="0" fontId="11" fillId="4" borderId="21" xfId="3" applyFont="1" applyFill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11" fillId="0" borderId="21" xfId="3" applyFont="1" applyFill="1" applyBorder="1" applyAlignment="1">
      <alignment horizontal="center" vertical="center"/>
    </xf>
    <xf numFmtId="0" fontId="10" fillId="0" borderId="31" xfId="3" applyFont="1" applyBorder="1" applyAlignment="1">
      <alignment horizontal="center" vertical="center"/>
    </xf>
    <xf numFmtId="0" fontId="11" fillId="4" borderId="21" xfId="3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left"/>
    </xf>
    <xf numFmtId="0" fontId="10" fillId="0" borderId="27" xfId="0" quotePrefix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4" xfId="0" applyFont="1" applyBorder="1" applyAlignment="1">
      <alignment horizontal="left"/>
    </xf>
    <xf numFmtId="0" fontId="10" fillId="0" borderId="35" xfId="0" quotePrefix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3" fontId="10" fillId="0" borderId="27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0" fillId="0" borderId="26" xfId="0" applyFont="1" applyBorder="1" applyAlignment="1">
      <alignment horizontal="center" vertical="center"/>
    </xf>
    <xf numFmtId="169" fontId="10" fillId="0" borderId="27" xfId="0" applyNumberFormat="1" applyFont="1" applyBorder="1" applyAlignment="1">
      <alignment horizontal="center"/>
    </xf>
    <xf numFmtId="0" fontId="10" fillId="0" borderId="29" xfId="0" applyFont="1" applyBorder="1" applyAlignment="1">
      <alignment horizontal="left"/>
    </xf>
    <xf numFmtId="169" fontId="10" fillId="0" borderId="29" xfId="0" quotePrefix="1" applyNumberFormat="1" applyFont="1" applyBorder="1" applyAlignment="1">
      <alignment horizontal="center"/>
    </xf>
    <xf numFmtId="169" fontId="10" fillId="0" borderId="29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0" fillId="0" borderId="31" xfId="2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0" fontId="10" fillId="0" borderId="31" xfId="3" applyFont="1" applyBorder="1" applyAlignment="1">
      <alignment horizontal="center" vertical="center" wrapText="1"/>
    </xf>
  </cellXfs>
  <cellStyles count="6">
    <cellStyle name="Comma" xfId="5" builtinId="3"/>
    <cellStyle name="Comma [0]" xfId="1" builtinId="6"/>
    <cellStyle name="Normal" xfId="0" builtinId="0"/>
    <cellStyle name="Normal 2" xfId="2"/>
    <cellStyle name="Normal 2 2" xfId="3"/>
    <cellStyle name="Normal 2 3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>
                <a:solidFill>
                  <a:schemeClr val="bg1"/>
                </a:solidFill>
              </a:rPr>
              <a:t>Banyaknya Rumah Berdasarkan Kondisi di Kabupaten Malang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chemeClr val="accent3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'35.07.111.5'!$D$56:$D$56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'35.07.111.5'!$D$57:$D$57</c:f>
              <c:numCache>
                <c:formatCode>_(* #,##0_);_(* \(#,##0\);_(* "-"??_);_(@_)</c:formatCode>
                <c:ptCount val="1"/>
                <c:pt idx="0">
                  <c:v>736579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F6-449A-ABE3-0BD64F739627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'35.07.111.5'!#REF!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'35.07.111.5'!$D$56:$D$56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'35.07.111.5'!$D$58:$D$58</c:f>
              <c:numCache>
                <c:formatCode>_(* #,##0_);_(* \(#,##0\);_(* "-"??_);_(@_)</c:formatCode>
                <c:ptCount val="1"/>
                <c:pt idx="0">
                  <c:v>11907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F6-449A-ABE3-0BD64F739627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'35.07.111.5'!#REF!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5922560"/>
        <c:axId val="525919296"/>
        <c:axId val="0"/>
      </c:bar3DChart>
      <c:catAx>
        <c:axId val="52592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25919296"/>
        <c:crosses val="autoZero"/>
        <c:auto val="1"/>
        <c:lblAlgn val="ctr"/>
        <c:lblOffset val="100"/>
        <c:noMultiLvlLbl val="0"/>
      </c:catAx>
      <c:valAx>
        <c:axId val="525919296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525922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5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695326</xdr:colOff>
      <xdr:row>38</xdr:row>
      <xdr:rowOff>85725</xdr:rowOff>
    </xdr:from>
    <xdr:to>
      <xdr:col>3</xdr:col>
      <xdr:colOff>0</xdr:colOff>
      <xdr:row>47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04901" y="9991725"/>
          <a:ext cx="2676524" cy="1438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Kepala Dinas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Perumahan, Kawasan Permukiman dan Cipta Karya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r>
            <a:rPr lang="en-US"/>
            <a:t> </a:t>
          </a:r>
        </a:p>
        <a:p>
          <a:pPr algn="ctr"/>
          <a:endParaRPr lang="en-US" sz="1100" b="1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 b="1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Nama</a:t>
          </a:r>
          <a:endParaRPr lang="en-US"/>
        </a:p>
        <a:p>
          <a:pPr algn="ctr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 </a:t>
          </a:r>
          <a:endParaRPr lang="en-US" sz="1100" u="none"/>
        </a:p>
      </xdr:txBody>
    </xdr:sp>
    <xdr:clientData/>
  </xdr:twoCellAnchor>
  <xdr:twoCellAnchor>
    <xdr:from>
      <xdr:col>4</xdr:col>
      <xdr:colOff>9525</xdr:colOff>
      <xdr:row>1</xdr:row>
      <xdr:rowOff>9525</xdr:rowOff>
    </xdr:from>
    <xdr:to>
      <xdr:col>19</xdr:col>
      <xdr:colOff>325594</xdr:colOff>
      <xdr:row>10</xdr:row>
      <xdr:rowOff>9525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F4A2C8DB-E267-4D6B-B07B-DF5B153C4F51}"/>
            </a:ext>
          </a:extLst>
        </xdr:cNvPr>
        <xdr:cNvSpPr txBox="1"/>
      </xdr:nvSpPr>
      <xdr:spPr>
        <a:xfrm>
          <a:off x="5353050" y="285750"/>
          <a:ext cx="6888319" cy="220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Banyaknya Permohonan Surat Keterangan Rencana Kabupaten (SKRK) per</a:t>
          </a:r>
          <a:r>
            <a:rPr lang="en-US" sz="1100" baseline="0"/>
            <a:t> Kecamatan di Kabupaten Malang</a:t>
          </a:r>
          <a:endParaRPr lang="en-US" sz="1100"/>
        </a:p>
        <a:p>
          <a:r>
            <a:rPr lang="en-US" sz="1100"/>
            <a:t>2. Identifikasi Penyelenggara		: Dinas Perumahan, Kawasan Permukiman dan Cipta Karya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Registrasi</a:t>
          </a:r>
          <a:endParaRPr lang="en-US" sz="1100" i="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4</xdr:col>
      <xdr:colOff>9525</xdr:colOff>
      <xdr:row>11</xdr:row>
      <xdr:rowOff>188755</xdr:rowOff>
    </xdr:from>
    <xdr:to>
      <xdr:col>19</xdr:col>
      <xdr:colOff>325594</xdr:colOff>
      <xdr:row>22</xdr:row>
      <xdr:rowOff>238125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4283E1A9-B205-405A-9A35-C62CA226B1BC}"/>
            </a:ext>
          </a:extLst>
        </xdr:cNvPr>
        <xdr:cNvSpPr txBox="1"/>
      </xdr:nvSpPr>
      <xdr:spPr>
        <a:xfrm>
          <a:off x="5353050" y="2922430"/>
          <a:ext cx="6888319" cy="2773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Permohonan Surat Keterangan Rencana Kabupaten (SKRK) per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Kecamatan 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Surat Keterangan Rencana Kabupaten </a:t>
          </a:r>
          <a:r>
            <a:rPr lang="en-US" sz="1100"/>
            <a:t>SKRK</a:t>
          </a:r>
        </a:p>
        <a:p>
          <a:r>
            <a:rPr lang="en-US" sz="1100"/>
            <a:t>5.</a:t>
          </a:r>
          <a:r>
            <a:rPr lang="en-US" sz="1100" baseline="0"/>
            <a:t> Definisi			: Jumlah Permohonan SKRK yang merupakan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surat yang memuat informasi berupa peruntukan lahan dan penggunaan bangunan, intensitas pemanfaatan ruang, dan syarat teknis lainnya yang diberlakukan oleh pemerintah daerah pada lokasi tertentu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 K</a:t>
          </a:r>
          <a:r>
            <a:rPr lang="en-US" sz="1100" baseline="0"/>
            <a:t>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permohonan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permohonan SKRK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4</xdr:col>
      <xdr:colOff>0</xdr:colOff>
      <xdr:row>25</xdr:row>
      <xdr:rowOff>26562</xdr:rowOff>
    </xdr:from>
    <xdr:to>
      <xdr:col>19</xdr:col>
      <xdr:colOff>335119</xdr:colOff>
      <xdr:row>36</xdr:row>
      <xdr:rowOff>221758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FCCB16D7-2142-423D-ACFE-3B241C19E7D7}"/>
            </a:ext>
          </a:extLst>
        </xdr:cNvPr>
        <xdr:cNvSpPr txBox="1"/>
      </xdr:nvSpPr>
      <xdr:spPr>
        <a:xfrm>
          <a:off x="5343525" y="6227337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34</xdr:row>
      <xdr:rowOff>55137</xdr:rowOff>
    </xdr:from>
    <xdr:to>
      <xdr:col>14</xdr:col>
      <xdr:colOff>201769</xdr:colOff>
      <xdr:row>56</xdr:row>
      <xdr:rowOff>40783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20FC66B7-00C8-4B40-9DE3-E944646943FD}"/>
            </a:ext>
          </a:extLst>
        </xdr:cNvPr>
        <xdr:cNvSpPr txBox="1"/>
      </xdr:nvSpPr>
      <xdr:spPr>
        <a:xfrm>
          <a:off x="6486525" y="4970037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14</xdr:col>
      <xdr:colOff>182719</xdr:colOff>
      <xdr:row>17</xdr:row>
      <xdr:rowOff>95250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F4A2C8DB-E267-4D6B-B07B-DF5B153C4F51}"/>
            </a:ext>
          </a:extLst>
        </xdr:cNvPr>
        <xdr:cNvSpPr txBox="1"/>
      </xdr:nvSpPr>
      <xdr:spPr>
        <a:xfrm>
          <a:off x="6486525" y="600075"/>
          <a:ext cx="6888319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</a:t>
          </a:r>
          <a:r>
            <a:rPr lang="en-US" sz="1100" baseline="0"/>
            <a:t>Luas Lahan Terbuka Hijau di Kabupaten Malang di Kabupaten Malang</a:t>
          </a:r>
          <a:endParaRPr lang="en-US" sz="1100"/>
        </a:p>
        <a:p>
          <a:r>
            <a:rPr lang="en-US" sz="1100"/>
            <a:t>2. Identifikasi Penyelenggara		: Dinas Perumahan, Kawasan Permukiman dan Cipta Karya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Registrasi</a:t>
          </a:r>
          <a:endParaRPr lang="en-US" sz="1100" i="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3</xdr:col>
      <xdr:colOff>0</xdr:colOff>
      <xdr:row>19</xdr:row>
      <xdr:rowOff>93504</xdr:rowOff>
    </xdr:from>
    <xdr:to>
      <xdr:col>14</xdr:col>
      <xdr:colOff>182719</xdr:colOff>
      <xdr:row>41</xdr:row>
      <xdr:rowOff>47625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4283E1A9-B205-405A-9A35-C62CA226B1BC}"/>
            </a:ext>
          </a:extLst>
        </xdr:cNvPr>
        <xdr:cNvSpPr txBox="1"/>
      </xdr:nvSpPr>
      <xdr:spPr>
        <a:xfrm>
          <a:off x="6486525" y="3008154"/>
          <a:ext cx="6888319" cy="2887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Lahan Terbuka Hijau 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Lahan terbuka hijau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luas area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yang penggunaannya lebih bersifat terbuka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serta menjadi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tempat tumbuh tanaman, baik yang tumbuh tanaman secara alamiah maupun yang sengaja ditanam di Kabupaten Malang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float (bilangan desimal)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Luas lahan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lahan terbuka hijau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i="0" baseline="0"/>
            <a:t>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34</xdr:row>
      <xdr:rowOff>55137</xdr:rowOff>
    </xdr:from>
    <xdr:to>
      <xdr:col>14</xdr:col>
      <xdr:colOff>201769</xdr:colOff>
      <xdr:row>56</xdr:row>
      <xdr:rowOff>40783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1D7CB7BB-7DD2-4110-B50D-C5A203BA1127}"/>
            </a:ext>
          </a:extLst>
        </xdr:cNvPr>
        <xdr:cNvSpPr txBox="1"/>
      </xdr:nvSpPr>
      <xdr:spPr>
        <a:xfrm>
          <a:off x="6886575" y="4970037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14</xdr:col>
      <xdr:colOff>182719</xdr:colOff>
      <xdr:row>17</xdr:row>
      <xdr:rowOff>95250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F4A2C8DB-E267-4D6B-B07B-DF5B153C4F51}"/>
            </a:ext>
          </a:extLst>
        </xdr:cNvPr>
        <xdr:cNvSpPr txBox="1"/>
      </xdr:nvSpPr>
      <xdr:spPr>
        <a:xfrm>
          <a:off x="6886575" y="600075"/>
          <a:ext cx="6888319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</a:t>
          </a:r>
          <a:r>
            <a:rPr lang="en-US" sz="1100" baseline="0"/>
            <a:t>Luas Waduk di Kabupaten Malang</a:t>
          </a:r>
          <a:endParaRPr lang="en-US" sz="1100"/>
        </a:p>
        <a:p>
          <a:r>
            <a:rPr lang="en-US" sz="1100"/>
            <a:t>2. Identifikasi Penyelenggara		: Dinas Perumahan, Kawasan Permukiman dan Cipta Karya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Registrasi</a:t>
          </a:r>
          <a:endParaRPr lang="en-US" sz="1100" i="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3</xdr:col>
      <xdr:colOff>0</xdr:colOff>
      <xdr:row>19</xdr:row>
      <xdr:rowOff>93504</xdr:rowOff>
    </xdr:from>
    <xdr:to>
      <xdr:col>14</xdr:col>
      <xdr:colOff>182719</xdr:colOff>
      <xdr:row>41</xdr:row>
      <xdr:rowOff>47625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4283E1A9-B205-405A-9A35-C62CA226B1BC}"/>
            </a:ext>
          </a:extLst>
        </xdr:cNvPr>
        <xdr:cNvSpPr txBox="1"/>
      </xdr:nvSpPr>
      <xdr:spPr>
        <a:xfrm>
          <a:off x="6886575" y="3008154"/>
          <a:ext cx="6888319" cy="2887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Waduk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Waduk</a:t>
          </a:r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luas d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anau alam atau danau buatan, kolam penyimpan atau pembendungan sungai yang bertujuan untuk menyimpan air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>
            <a:effectLst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float (bilangan desimal)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Luas waduk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waduk </a:t>
          </a:r>
          <a:r>
            <a:rPr lang="en-US" sz="1100" i="0" baseline="0"/>
            <a:t>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32</xdr:row>
      <xdr:rowOff>112287</xdr:rowOff>
    </xdr:from>
    <xdr:to>
      <xdr:col>14</xdr:col>
      <xdr:colOff>201769</xdr:colOff>
      <xdr:row>54</xdr:row>
      <xdr:rowOff>97933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12692D6E-261B-48FA-AF58-4C0517190551}"/>
            </a:ext>
          </a:extLst>
        </xdr:cNvPr>
        <xdr:cNvSpPr txBox="1"/>
      </xdr:nvSpPr>
      <xdr:spPr>
        <a:xfrm>
          <a:off x="7124700" y="480811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14</xdr:col>
      <xdr:colOff>182719</xdr:colOff>
      <xdr:row>16</xdr:row>
      <xdr:rowOff>19050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F4A2C8DB-E267-4D6B-B07B-DF5B153C4F51}"/>
            </a:ext>
          </a:extLst>
        </xdr:cNvPr>
        <xdr:cNvSpPr txBox="1"/>
      </xdr:nvSpPr>
      <xdr:spPr>
        <a:xfrm>
          <a:off x="7124700" y="438150"/>
          <a:ext cx="6888319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</a:t>
          </a:r>
          <a:r>
            <a:rPr lang="en-US" sz="1100" baseline="0"/>
            <a:t>Luas Lahan Perumahan yang Termanfaatkan (terbangun) di Kabupaten Malang</a:t>
          </a:r>
          <a:endParaRPr lang="en-US" sz="1100"/>
        </a:p>
        <a:p>
          <a:r>
            <a:rPr lang="en-US" sz="1100"/>
            <a:t>2. Identifikasi Penyelenggara		: Dinas Perumahan, Kawasan Permukiman dan Cipta Karya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Registrasi</a:t>
          </a:r>
          <a:endParaRPr lang="en-US" sz="1100" i="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3</xdr:col>
      <xdr:colOff>0</xdr:colOff>
      <xdr:row>18</xdr:row>
      <xdr:rowOff>17304</xdr:rowOff>
    </xdr:from>
    <xdr:to>
      <xdr:col>14</xdr:col>
      <xdr:colOff>182719</xdr:colOff>
      <xdr:row>39</xdr:row>
      <xdr:rowOff>104775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4283E1A9-B205-405A-9A35-C62CA226B1BC}"/>
            </a:ext>
          </a:extLst>
        </xdr:cNvPr>
        <xdr:cNvSpPr txBox="1"/>
      </xdr:nvSpPr>
      <xdr:spPr>
        <a:xfrm>
          <a:off x="7124700" y="2846229"/>
          <a:ext cx="6888319" cy="2887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Lahan Perumahan yang Termanfaatkan 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Lahan perumahan</a:t>
          </a:r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luas Lahan Perumahan yang Termanfaatkan atau sudah terbangun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>
            <a:effectLst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float (bilangan desimal)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Luas lahan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l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ahan perumahan yang termanfaatkan </a:t>
          </a:r>
          <a:r>
            <a:rPr lang="en-US" sz="1100" i="0" baseline="0"/>
            <a:t>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29</xdr:row>
      <xdr:rowOff>7512</xdr:rowOff>
    </xdr:from>
    <xdr:to>
      <xdr:col>15</xdr:col>
      <xdr:colOff>201769</xdr:colOff>
      <xdr:row>50</xdr:row>
      <xdr:rowOff>126508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7CF1F245-96D9-4286-8017-151363AF64D2}"/>
            </a:ext>
          </a:extLst>
        </xdr:cNvPr>
        <xdr:cNvSpPr txBox="1"/>
      </xdr:nvSpPr>
      <xdr:spPr>
        <a:xfrm>
          <a:off x="7839075" y="473191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15</xdr:col>
      <xdr:colOff>182719</xdr:colOff>
      <xdr:row>13</xdr:row>
      <xdr:rowOff>152400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F4A2C8DB-E267-4D6B-B07B-DF5B153C4F51}"/>
            </a:ext>
          </a:extLst>
        </xdr:cNvPr>
        <xdr:cNvSpPr txBox="1"/>
      </xdr:nvSpPr>
      <xdr:spPr>
        <a:xfrm>
          <a:off x="7839075" y="361950"/>
          <a:ext cx="6888319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</a:t>
          </a:r>
          <a:r>
            <a:rPr lang="en-US" sz="1100" baseline="0"/>
            <a:t>Perumahan di Kabupaten Malang</a:t>
          </a:r>
          <a:endParaRPr lang="en-US" sz="1100"/>
        </a:p>
        <a:p>
          <a:r>
            <a:rPr lang="en-US" sz="1100"/>
            <a:t>2. Identifikasi Penyelenggara		: Dinas Perumahan, Kawasan Permukiman dan Cipta Karya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Registrasi</a:t>
          </a:r>
          <a:endParaRPr lang="en-US" sz="1100" i="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4</xdr:col>
      <xdr:colOff>0</xdr:colOff>
      <xdr:row>15</xdr:row>
      <xdr:rowOff>55404</xdr:rowOff>
    </xdr:from>
    <xdr:to>
      <xdr:col>15</xdr:col>
      <xdr:colOff>182719</xdr:colOff>
      <xdr:row>36</xdr:row>
      <xdr:rowOff>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4283E1A9-B205-405A-9A35-C62CA226B1BC}"/>
            </a:ext>
          </a:extLst>
        </xdr:cNvPr>
        <xdr:cNvSpPr txBox="1"/>
      </xdr:nvSpPr>
      <xdr:spPr>
        <a:xfrm>
          <a:off x="7839075" y="2770029"/>
          <a:ext cx="6888319" cy="2887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Rumah, kebutuhan, dan Perumahan 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Perumahan</a:t>
          </a:r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jumlah perumahan, rumah, dan kebutuhan perlengkapan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>
            <a:effectLst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float (bilangan desimal)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perumahan, jumlah rumah, jumlah kebutuhan rumah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Rumah, kebutuhan, dan kebutuhan rumah di</a:t>
          </a:r>
          <a:r>
            <a:rPr lang="en-US" sz="1100" i="0" baseline="0"/>
            <a:t>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33</xdr:row>
      <xdr:rowOff>64662</xdr:rowOff>
    </xdr:from>
    <xdr:to>
      <xdr:col>14</xdr:col>
      <xdr:colOff>201769</xdr:colOff>
      <xdr:row>55</xdr:row>
      <xdr:rowOff>50308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1AE2B793-BFA2-4164-97BD-F9D0A9C8049E}"/>
            </a:ext>
          </a:extLst>
        </xdr:cNvPr>
        <xdr:cNvSpPr txBox="1"/>
      </xdr:nvSpPr>
      <xdr:spPr>
        <a:xfrm>
          <a:off x="6486525" y="480811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14</xdr:col>
      <xdr:colOff>182719</xdr:colOff>
      <xdr:row>16</xdr:row>
      <xdr:rowOff>104775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F4A2C8DB-E267-4D6B-B07B-DF5B153C4F51}"/>
            </a:ext>
          </a:extLst>
        </xdr:cNvPr>
        <xdr:cNvSpPr txBox="1"/>
      </xdr:nvSpPr>
      <xdr:spPr>
        <a:xfrm>
          <a:off x="6486525" y="438150"/>
          <a:ext cx="6888319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</a:t>
          </a:r>
          <a:r>
            <a:rPr lang="en-US" sz="1100" baseline="0"/>
            <a:t>Jumlah Bangunan di Kabupaten Malang </a:t>
          </a:r>
          <a:endParaRPr lang="en-US" sz="1100"/>
        </a:p>
        <a:p>
          <a:r>
            <a:rPr lang="en-US" sz="1100"/>
            <a:t>2. Identifikasi Penyelenggara		: Dinas Perumahan, Kawasan Permukiman dan Cipta Karya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Registrasi</a:t>
          </a:r>
          <a:endParaRPr lang="en-US" sz="1100" i="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3</xdr:col>
      <xdr:colOff>0</xdr:colOff>
      <xdr:row>18</xdr:row>
      <xdr:rowOff>103029</xdr:rowOff>
    </xdr:from>
    <xdr:to>
      <xdr:col>14</xdr:col>
      <xdr:colOff>182719</xdr:colOff>
      <xdr:row>40</xdr:row>
      <xdr:rowOff>57150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4283E1A9-B205-405A-9A35-C62CA226B1BC}"/>
            </a:ext>
          </a:extLst>
        </xdr:cNvPr>
        <xdr:cNvSpPr txBox="1"/>
      </xdr:nvSpPr>
      <xdr:spPr>
        <a:xfrm>
          <a:off x="6486525" y="2846229"/>
          <a:ext cx="6888319" cy="2887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Bangunan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Bangungan</a:t>
          </a:r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jumlah bangunan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>
            <a:effectLst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bangunan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bangunan 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31</xdr:row>
      <xdr:rowOff>64662</xdr:rowOff>
    </xdr:from>
    <xdr:to>
      <xdr:col>14</xdr:col>
      <xdr:colOff>201769</xdr:colOff>
      <xdr:row>53</xdr:row>
      <xdr:rowOff>50308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4799AFDD-434E-47BD-8BD5-2A4A093474A9}"/>
            </a:ext>
          </a:extLst>
        </xdr:cNvPr>
        <xdr:cNvSpPr txBox="1"/>
      </xdr:nvSpPr>
      <xdr:spPr>
        <a:xfrm>
          <a:off x="6486525" y="478906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14</xdr:col>
      <xdr:colOff>182719</xdr:colOff>
      <xdr:row>14</xdr:row>
      <xdr:rowOff>104775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F4A2C8DB-E267-4D6B-B07B-DF5B153C4F51}"/>
            </a:ext>
          </a:extLst>
        </xdr:cNvPr>
        <xdr:cNvSpPr txBox="1"/>
      </xdr:nvSpPr>
      <xdr:spPr>
        <a:xfrm>
          <a:off x="6486525" y="419100"/>
          <a:ext cx="6888319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</a:t>
          </a:r>
          <a:r>
            <a:rPr lang="en-US" sz="1100" baseline="0"/>
            <a:t>Banyaknya Lokasi Permukiman Kumuh di Kabupaten Malang </a:t>
          </a:r>
          <a:endParaRPr lang="en-US" sz="1100"/>
        </a:p>
        <a:p>
          <a:r>
            <a:rPr lang="en-US" sz="1100"/>
            <a:t>2. Identifikasi Penyelenggara		: Dinas Perumahan, Kawasan Permukiman dan Cipta Karya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Registrasi</a:t>
          </a:r>
          <a:endParaRPr lang="en-US" sz="1100" i="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3</xdr:col>
      <xdr:colOff>0</xdr:colOff>
      <xdr:row>16</xdr:row>
      <xdr:rowOff>103029</xdr:rowOff>
    </xdr:from>
    <xdr:to>
      <xdr:col>14</xdr:col>
      <xdr:colOff>182719</xdr:colOff>
      <xdr:row>38</xdr:row>
      <xdr:rowOff>57150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4283E1A9-B205-405A-9A35-C62CA226B1BC}"/>
            </a:ext>
          </a:extLst>
        </xdr:cNvPr>
        <xdr:cNvSpPr txBox="1"/>
      </xdr:nvSpPr>
      <xdr:spPr>
        <a:xfrm>
          <a:off x="6486525" y="2827179"/>
          <a:ext cx="6888319" cy="2887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Banyaknya Lokasi Permukiman Kumuh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Lokasi Pemukiman kumuh</a:t>
          </a:r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jumlah lokasi pemukiman tidak layak huni yang terdapat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>
            <a:effectLst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lokasi pemukiman kumuh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lokasi pemukiman kumuh 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31</xdr:row>
      <xdr:rowOff>131337</xdr:rowOff>
    </xdr:from>
    <xdr:to>
      <xdr:col>14</xdr:col>
      <xdr:colOff>201769</xdr:colOff>
      <xdr:row>52</xdr:row>
      <xdr:rowOff>50308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40ED1F07-3D60-4908-A229-84ED46DB4EBF}"/>
            </a:ext>
          </a:extLst>
        </xdr:cNvPr>
        <xdr:cNvSpPr txBox="1"/>
      </xdr:nvSpPr>
      <xdr:spPr>
        <a:xfrm>
          <a:off x="7134225" y="477001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14</xdr:col>
      <xdr:colOff>182719</xdr:colOff>
      <xdr:row>16</xdr:row>
      <xdr:rowOff>47625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F4A2C8DB-E267-4D6B-B07B-DF5B153C4F51}"/>
            </a:ext>
          </a:extLst>
        </xdr:cNvPr>
        <xdr:cNvSpPr txBox="1"/>
      </xdr:nvSpPr>
      <xdr:spPr>
        <a:xfrm>
          <a:off x="7134225" y="400050"/>
          <a:ext cx="6888319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</a:t>
          </a:r>
          <a:r>
            <a:rPr lang="en-US" sz="1100" baseline="0"/>
            <a:t>Jumlah Rumah Tinggal Berakses Sanitasi di Kabupaten Malang </a:t>
          </a:r>
          <a:endParaRPr lang="en-US" sz="1100"/>
        </a:p>
        <a:p>
          <a:r>
            <a:rPr lang="en-US" sz="1100"/>
            <a:t>2. Identifikasi Penyelenggara		: Dinas Perumahan, Kawasan Permukiman dan Cipta Karya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Registrasi</a:t>
          </a:r>
          <a:endParaRPr lang="en-US" sz="1100" i="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3</xdr:col>
      <xdr:colOff>0</xdr:colOff>
      <xdr:row>18</xdr:row>
      <xdr:rowOff>26829</xdr:rowOff>
    </xdr:from>
    <xdr:to>
      <xdr:col>14</xdr:col>
      <xdr:colOff>182719</xdr:colOff>
      <xdr:row>38</xdr:row>
      <xdr:rowOff>57150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4283E1A9-B205-405A-9A35-C62CA226B1BC}"/>
            </a:ext>
          </a:extLst>
        </xdr:cNvPr>
        <xdr:cNvSpPr txBox="1"/>
      </xdr:nvSpPr>
      <xdr:spPr>
        <a:xfrm>
          <a:off x="7134225" y="2808129"/>
          <a:ext cx="6888319" cy="2887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Jumlah Rumah Tinggal Berakses Sanitasi 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Rumah tinggal berakses sanitasi</a:t>
          </a:r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rumah tinggal yang memiliki akses sanitasi atau pengelolaan kondisi lingkungan agar tetap sehat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>
            <a:effectLst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rumah tinggal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Rumah Tinggal Berakses Sanitasi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18</xdr:row>
      <xdr:rowOff>159912</xdr:rowOff>
    </xdr:from>
    <xdr:to>
      <xdr:col>19</xdr:col>
      <xdr:colOff>201769</xdr:colOff>
      <xdr:row>30</xdr:row>
      <xdr:rowOff>107458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45E7D3C0-AAB2-4A3D-92C3-F5855D0B56A1}"/>
            </a:ext>
          </a:extLst>
        </xdr:cNvPr>
        <xdr:cNvSpPr txBox="1"/>
      </xdr:nvSpPr>
      <xdr:spPr>
        <a:xfrm>
          <a:off x="13401675" y="4855737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19</xdr:col>
      <xdr:colOff>182719</xdr:colOff>
      <xdr:row>9</xdr:row>
      <xdr:rowOff>228600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F4A2C8DB-E267-4D6B-B07B-DF5B153C4F51}"/>
            </a:ext>
          </a:extLst>
        </xdr:cNvPr>
        <xdr:cNvSpPr txBox="1"/>
      </xdr:nvSpPr>
      <xdr:spPr>
        <a:xfrm>
          <a:off x="13401675" y="485775"/>
          <a:ext cx="6888319" cy="220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Luas Kawasan Permukiman Kumuh menurut Kecamatan</a:t>
          </a:r>
          <a:r>
            <a:rPr lang="en-US" sz="1100" baseline="0"/>
            <a:t> di Kabupaten Malang</a:t>
          </a:r>
          <a:endParaRPr lang="en-US" sz="1100"/>
        </a:p>
        <a:p>
          <a:r>
            <a:rPr lang="en-US" sz="1100"/>
            <a:t>2. Identifikasi Penyelenggara		: Dinas Perumahan, Kawasan Permukiman dan Cipta Karya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Registrasi</a:t>
          </a:r>
          <a:endParaRPr lang="en-US" sz="1100" i="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8</xdr:col>
      <xdr:colOff>0</xdr:colOff>
      <xdr:row>11</xdr:row>
      <xdr:rowOff>160180</xdr:rowOff>
    </xdr:from>
    <xdr:to>
      <xdr:col>19</xdr:col>
      <xdr:colOff>182719</xdr:colOff>
      <xdr:row>22</xdr:row>
      <xdr:rowOff>209550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4283E1A9-B205-405A-9A35-C62CA226B1BC}"/>
            </a:ext>
          </a:extLst>
        </xdr:cNvPr>
        <xdr:cNvSpPr txBox="1"/>
      </xdr:nvSpPr>
      <xdr:spPr>
        <a:xfrm>
          <a:off x="13401675" y="3122455"/>
          <a:ext cx="6888319" cy="2773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Kawasan Permukiman Kumuh menurut Kecamatan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Kawasan Permukiman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kumuh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Data luas yang menjadi kawasan pemukiman kumuh atau pemukiman tidak layak huni di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US" sz="1100" baseline="0"/>
            <a:t>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Luas wilayah, Luas Kawasan kumuh : Luas Kumuh Awal, Progres Pengurangan Kumuh, Luas Kumuh Akhir / Sisa Kumuh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Kawasan Permukiman Kumuh </a:t>
          </a:r>
          <a:r>
            <a:rPr lang="en-US" sz="1100" i="0" baseline="0"/>
            <a:t>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37</xdr:row>
      <xdr:rowOff>85725</xdr:rowOff>
    </xdr:from>
    <xdr:to>
      <xdr:col>3</xdr:col>
      <xdr:colOff>466724</xdr:colOff>
      <xdr:row>48</xdr:row>
      <xdr:rowOff>19050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4476750" y="8848725"/>
          <a:ext cx="3105149" cy="1400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Kepala Dinas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Perumahan, Kawasan Permukiman dan Cipta Karya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r>
            <a:rPr lang="en-US"/>
            <a:t> </a:t>
          </a:r>
        </a:p>
        <a:p>
          <a:pPr algn="ctr"/>
          <a:endParaRPr lang="en-US" sz="1100" b="1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 b="1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Nama</a:t>
          </a:r>
          <a:endParaRPr lang="en-US"/>
        </a:p>
        <a:p>
          <a:pPr algn="ctr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 </a:t>
          </a:r>
          <a:endParaRPr lang="en-US" sz="1100" u="none"/>
        </a:p>
      </xdr:txBody>
    </xdr:sp>
    <xdr:clientData/>
  </xdr:twoCellAnchor>
  <xdr:twoCellAnchor>
    <xdr:from>
      <xdr:col>7</xdr:col>
      <xdr:colOff>0</xdr:colOff>
      <xdr:row>21</xdr:row>
      <xdr:rowOff>45612</xdr:rowOff>
    </xdr:from>
    <xdr:to>
      <xdr:col>18</xdr:col>
      <xdr:colOff>201769</xdr:colOff>
      <xdr:row>34</xdr:row>
      <xdr:rowOff>78883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CB10725-7A8C-404C-B864-BDF18E6C92DF}"/>
            </a:ext>
          </a:extLst>
        </xdr:cNvPr>
        <xdr:cNvSpPr txBox="1"/>
      </xdr:nvSpPr>
      <xdr:spPr>
        <a:xfrm>
          <a:off x="11496675" y="496051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18</xdr:col>
      <xdr:colOff>182719</xdr:colOff>
      <xdr:row>12</xdr:row>
      <xdr:rowOff>9525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F4A2C8DB-E267-4D6B-B07B-DF5B153C4F51}"/>
            </a:ext>
          </a:extLst>
        </xdr:cNvPr>
        <xdr:cNvSpPr txBox="1"/>
      </xdr:nvSpPr>
      <xdr:spPr>
        <a:xfrm>
          <a:off x="11496675" y="590550"/>
          <a:ext cx="6888319" cy="220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Pembangunan Prasarana, Sarana, dan Utilitas (PSU) Perumahan dan Kawasan Permukiman </a:t>
          </a:r>
          <a:r>
            <a:rPr lang="en-US" sz="1100" baseline="0"/>
            <a:t> di Kabupaten Malang</a:t>
          </a:r>
          <a:endParaRPr lang="en-US" sz="1100"/>
        </a:p>
        <a:p>
          <a:r>
            <a:rPr lang="en-US" sz="1100"/>
            <a:t>2. Identifikasi Penyelenggara		: Dinas Perumahan, Kawasan Permukiman dan Cipta Karya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Registrasi</a:t>
          </a:r>
          <a:endParaRPr lang="en-US" sz="1100" i="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7</xdr:col>
      <xdr:colOff>0</xdr:colOff>
      <xdr:row>13</xdr:row>
      <xdr:rowOff>217330</xdr:rowOff>
    </xdr:from>
    <xdr:to>
      <xdr:col>18</xdr:col>
      <xdr:colOff>182719</xdr:colOff>
      <xdr:row>25</xdr:row>
      <xdr:rowOff>209550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4283E1A9-B205-405A-9A35-C62CA226B1BC}"/>
            </a:ext>
          </a:extLst>
        </xdr:cNvPr>
        <xdr:cNvSpPr txBox="1"/>
      </xdr:nvSpPr>
      <xdr:spPr>
        <a:xfrm>
          <a:off x="11496675" y="3227230"/>
          <a:ext cx="6888319" cy="2773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Banyaknya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Pembangunan Prasarana, Sarana, dan Utilitas (PSU) Perumahan dan Kawasan Permukiman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Perumahan dan Kawasan Permukiman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en-US" sz="1100"/>
            <a:t>5.</a:t>
          </a:r>
          <a:r>
            <a:rPr lang="en-US" sz="1100" baseline="0"/>
            <a:t> Definisi			: Data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Pembangunan Prasarana, Sarana, dan Utilitas (PSU) yang meliputi data perumahan dan kawasan permukiman yang terdapat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pada setiap kecamatan 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string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Nama perumahan/pemukiman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perumahan dan kawasan pemukiman </a:t>
          </a:r>
          <a:r>
            <a:rPr lang="en-US" sz="1100" i="0" baseline="0"/>
            <a:t>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41</xdr:row>
      <xdr:rowOff>180975</xdr:rowOff>
    </xdr:from>
    <xdr:to>
      <xdr:col>3</xdr:col>
      <xdr:colOff>1114424</xdr:colOff>
      <xdr:row>51</xdr:row>
      <xdr:rowOff>152400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905875" y="10344150"/>
          <a:ext cx="4324349" cy="1952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Kepala Dinas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Perumahan, Kawasan Permukiman dan Cipta Karya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r>
            <a:rPr lang="en-US"/>
            <a:t> </a:t>
          </a:r>
        </a:p>
        <a:p>
          <a:pPr algn="ctr"/>
          <a:endParaRPr lang="en-US" sz="1100" b="1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 b="1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Nama</a:t>
          </a:r>
          <a:endParaRPr lang="en-US"/>
        </a:p>
        <a:p>
          <a:pPr algn="ctr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 </a:t>
          </a:r>
          <a:endParaRPr lang="en-US" sz="1100" u="none"/>
        </a:p>
      </xdr:txBody>
    </xdr:sp>
    <xdr:clientData/>
  </xdr:twoCellAnchor>
  <xdr:twoCellAnchor>
    <xdr:from>
      <xdr:col>5</xdr:col>
      <xdr:colOff>0</xdr:colOff>
      <xdr:row>28</xdr:row>
      <xdr:rowOff>7512</xdr:rowOff>
    </xdr:from>
    <xdr:to>
      <xdr:col>16</xdr:col>
      <xdr:colOff>201769</xdr:colOff>
      <xdr:row>42</xdr:row>
      <xdr:rowOff>50308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3AB3E77-5A04-4746-B34E-B54C7CAA4836}"/>
            </a:ext>
          </a:extLst>
        </xdr:cNvPr>
        <xdr:cNvSpPr txBox="1"/>
      </xdr:nvSpPr>
      <xdr:spPr>
        <a:xfrm>
          <a:off x="9277350" y="640831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16</xdr:col>
      <xdr:colOff>182719</xdr:colOff>
      <xdr:row>11</xdr:row>
      <xdr:rowOff>152400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F4A2C8DB-E267-4D6B-B07B-DF5B153C4F51}"/>
            </a:ext>
          </a:extLst>
        </xdr:cNvPr>
        <xdr:cNvSpPr txBox="1"/>
      </xdr:nvSpPr>
      <xdr:spPr>
        <a:xfrm>
          <a:off x="9277350" y="457200"/>
          <a:ext cx="6888319" cy="220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Banyaknya Penyaluran Kredit Kepemilikan Rumah dengan Fasilitas Likuiditas Pembiayaan Perumahan (KPR-FLPP) </a:t>
          </a:r>
          <a:r>
            <a:rPr lang="en-US" sz="1100" baseline="0"/>
            <a:t>di Kabupaten Malang</a:t>
          </a:r>
          <a:endParaRPr lang="en-US" sz="1100"/>
        </a:p>
        <a:p>
          <a:r>
            <a:rPr lang="en-US" sz="1100"/>
            <a:t>2. Identifikasi Penyelenggara		: Dinas Perumahan, Kawasan Permukiman dan Cipta Karya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Registrasi</a:t>
          </a:r>
          <a:endParaRPr lang="en-US" sz="1100" i="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0</xdr:colOff>
      <xdr:row>13</xdr:row>
      <xdr:rowOff>122079</xdr:rowOff>
    </xdr:from>
    <xdr:to>
      <xdr:col>16</xdr:col>
      <xdr:colOff>182719</xdr:colOff>
      <xdr:row>27</xdr:row>
      <xdr:rowOff>47624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4283E1A9-B205-405A-9A35-C62CA226B1BC}"/>
            </a:ext>
          </a:extLst>
        </xdr:cNvPr>
        <xdr:cNvSpPr txBox="1"/>
      </xdr:nvSpPr>
      <xdr:spPr>
        <a:xfrm>
          <a:off x="9277350" y="3093879"/>
          <a:ext cx="6888319" cy="31259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Banyaknya Penyaluran Kredit Kepemilikan Rumah dengan Fasilitas Likuiditas Pembiayaan Perumahan (KPR-FLPP)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Perumahan dan Kawasan Permukiman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en-US" sz="1100"/>
            <a:t>5.</a:t>
          </a:r>
          <a:r>
            <a:rPr lang="en-US" sz="1100" baseline="0"/>
            <a:t> Definisi			: Data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penyaluran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dukungan likuiditas pembiayaan bagi perumahan untuk MBR (masyarakat berpenghasilan rendah) yang dilaksanakan oleh Kementerian Pekerjaan Umum dan Perumahan Rakyat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dalam bentuk KPR FLPP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yang diberikan kepada masyrakat berpenghasilan rendah dan non masyarakat berpenghasilan rendah 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penyaluran kredit : MBR, Non MBR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Penyaluran Kredit Kepemilikan Rumah dengan Fasilitas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Likuiditas Pembiayaan Perumahan (KPR-FLPP)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i="0" baseline="0"/>
            <a:t>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680357</xdr:colOff>
      <xdr:row>5</xdr:row>
      <xdr:rowOff>0</xdr:rowOff>
    </xdr:from>
    <xdr:to>
      <xdr:col>24</xdr:col>
      <xdr:colOff>122464</xdr:colOff>
      <xdr:row>23</xdr:row>
      <xdr:rowOff>40821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9661071" y="1469571"/>
          <a:ext cx="6245679" cy="4449536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id-ID" sz="1400">
              <a:latin typeface="Arial" pitchFamily="34" charset="0"/>
              <a:cs typeface="Arial" pitchFamily="34" charset="0"/>
            </a:rPr>
            <a:t>Data</a:t>
          </a:r>
          <a:r>
            <a:rPr lang="id-ID" sz="1400" baseline="0">
              <a:latin typeface="Arial" pitchFamily="34" charset="0"/>
              <a:cs typeface="Arial" pitchFamily="34" charset="0"/>
            </a:rPr>
            <a:t> Tidak Tersedia </a:t>
          </a:r>
        </a:p>
        <a:p>
          <a:pPr algn="ctr"/>
          <a:r>
            <a:rPr lang="id-ID" sz="1400" baseline="0">
              <a:latin typeface="Arial" pitchFamily="34" charset="0"/>
              <a:cs typeface="Arial" pitchFamily="34" charset="0"/>
            </a:rPr>
            <a:t>(Merupakan Kewenangan Badan Kependudukan dan </a:t>
          </a:r>
        </a:p>
        <a:p>
          <a:pPr algn="ctr"/>
          <a:r>
            <a:rPr lang="id-ID" sz="1400" baseline="0">
              <a:latin typeface="Arial" pitchFamily="34" charset="0"/>
              <a:cs typeface="Arial" pitchFamily="34" charset="0"/>
            </a:rPr>
            <a:t>Keluarga Berencana Kabupaten Malang)</a:t>
          </a:r>
          <a:endParaRPr lang="id-ID" sz="14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40</xdr:row>
      <xdr:rowOff>76200</xdr:rowOff>
    </xdr:from>
    <xdr:to>
      <xdr:col>6</xdr:col>
      <xdr:colOff>152400</xdr:colOff>
      <xdr:row>50</xdr:row>
      <xdr:rowOff>142875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2200275" y="10391775"/>
          <a:ext cx="2571750" cy="1876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Kepala Dinas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Perumahan, Kawasan Permukiman dan Cipta Karya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r>
            <a:rPr lang="en-US"/>
            <a:t> </a:t>
          </a:r>
        </a:p>
        <a:p>
          <a:pPr algn="ctr"/>
          <a:endParaRPr lang="en-US" sz="1100" b="1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 b="1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Nama</a:t>
          </a:r>
          <a:endParaRPr lang="en-US"/>
        </a:p>
        <a:p>
          <a:pPr algn="ctr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 </a:t>
          </a:r>
          <a:endParaRPr lang="en-US" sz="1100" u="none"/>
        </a:p>
      </xdr:txBody>
    </xdr:sp>
    <xdr:clientData/>
  </xdr:twoCellAnchor>
  <xdr:twoCellAnchor>
    <xdr:from>
      <xdr:col>4</xdr:col>
      <xdr:colOff>0</xdr:colOff>
      <xdr:row>55</xdr:row>
      <xdr:rowOff>42862</xdr:rowOff>
    </xdr:from>
    <xdr:to>
      <xdr:col>8</xdr:col>
      <xdr:colOff>428624</xdr:colOff>
      <xdr:row>79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26</xdr:row>
      <xdr:rowOff>74187</xdr:rowOff>
    </xdr:from>
    <xdr:to>
      <xdr:col>16</xdr:col>
      <xdr:colOff>201769</xdr:colOff>
      <xdr:row>38</xdr:row>
      <xdr:rowOff>21733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3AB3E77-5A04-4746-B34E-B54C7CAA4836}"/>
            </a:ext>
          </a:extLst>
        </xdr:cNvPr>
        <xdr:cNvSpPr txBox="1"/>
      </xdr:nvSpPr>
      <xdr:spPr>
        <a:xfrm>
          <a:off x="8058150" y="6446412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16</xdr:col>
      <xdr:colOff>182719</xdr:colOff>
      <xdr:row>11</xdr:row>
      <xdr:rowOff>47625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F4A2C8DB-E267-4D6B-B07B-DF5B153C4F51}"/>
            </a:ext>
          </a:extLst>
        </xdr:cNvPr>
        <xdr:cNvSpPr txBox="1"/>
      </xdr:nvSpPr>
      <xdr:spPr>
        <a:xfrm>
          <a:off x="8058150" y="495300"/>
          <a:ext cx="6888319" cy="220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Banyaknya Rumah berdasarkan Kondisi tiap Kecamatan </a:t>
          </a:r>
          <a:r>
            <a:rPr lang="en-US" sz="1100" baseline="0"/>
            <a:t>di Kabupaten Malang</a:t>
          </a:r>
          <a:endParaRPr lang="en-US" sz="1100"/>
        </a:p>
        <a:p>
          <a:r>
            <a:rPr lang="en-US" sz="1100"/>
            <a:t>2. Identifikasi Penyelenggara		: Dinas Perumahan, Kawasan Permukiman dan Cipta Karya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Registrasi</a:t>
          </a:r>
          <a:endParaRPr lang="en-US" sz="1100" i="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0</xdr:colOff>
      <xdr:row>12</xdr:row>
      <xdr:rowOff>226854</xdr:rowOff>
    </xdr:from>
    <xdr:to>
      <xdr:col>16</xdr:col>
      <xdr:colOff>182719</xdr:colOff>
      <xdr:row>25</xdr:row>
      <xdr:rowOff>133349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4283E1A9-B205-405A-9A35-C62CA226B1BC}"/>
            </a:ext>
          </a:extLst>
        </xdr:cNvPr>
        <xdr:cNvSpPr txBox="1"/>
      </xdr:nvSpPr>
      <xdr:spPr>
        <a:xfrm>
          <a:off x="8058150" y="3131979"/>
          <a:ext cx="6888319" cy="31259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Rumah berdasarkan Kondisi tiap Kecamatan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Rumah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5.</a:t>
          </a:r>
          <a:r>
            <a:rPr lang="en-US" sz="1100" baseline="0"/>
            <a:t> Definisi			: Data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rumah yang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dikategorikan menjadi layak huni dan tidak layak huni pada setiap kecamatan di Kabupaten Malang.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rumah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Rumah berdasarkan Kondisi </a:t>
          </a:r>
          <a:r>
            <a:rPr lang="en-US" sz="1100" i="0" baseline="0"/>
            <a:t>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39</xdr:row>
      <xdr:rowOff>105833</xdr:rowOff>
    </xdr:from>
    <xdr:to>
      <xdr:col>5</xdr:col>
      <xdr:colOff>338666</xdr:colOff>
      <xdr:row>49</xdr:row>
      <xdr:rowOff>130175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2063750" y="10212916"/>
          <a:ext cx="2487083" cy="1781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Kepala Dinas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Perumahan, Kawasan Permukiman dan Cipta Karya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r>
            <a:rPr lang="en-US"/>
            <a:t> </a:t>
          </a:r>
        </a:p>
        <a:p>
          <a:pPr algn="ctr"/>
          <a:endParaRPr lang="en-US" sz="1100" b="1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 b="1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Nama</a:t>
          </a:r>
          <a:endParaRPr lang="en-US"/>
        </a:p>
        <a:p>
          <a:pPr algn="ctr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 </a:t>
          </a:r>
          <a:endParaRPr lang="en-US" sz="1100" u="none"/>
        </a:p>
      </xdr:txBody>
    </xdr:sp>
    <xdr:clientData/>
  </xdr:twoCellAnchor>
  <xdr:twoCellAnchor>
    <xdr:from>
      <xdr:col>5</xdr:col>
      <xdr:colOff>0</xdr:colOff>
      <xdr:row>19</xdr:row>
      <xdr:rowOff>231879</xdr:rowOff>
    </xdr:from>
    <xdr:to>
      <xdr:col>16</xdr:col>
      <xdr:colOff>155203</xdr:colOff>
      <xdr:row>31</xdr:row>
      <xdr:rowOff>230225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AF2E009F-8507-432C-92F2-41EA3830A96B}"/>
            </a:ext>
          </a:extLst>
        </xdr:cNvPr>
        <xdr:cNvSpPr txBox="1"/>
      </xdr:nvSpPr>
      <xdr:spPr>
        <a:xfrm>
          <a:off x="8784167" y="4930879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5</xdr:col>
      <xdr:colOff>0</xdr:colOff>
      <xdr:row>26</xdr:row>
      <xdr:rowOff>109112</xdr:rowOff>
    </xdr:from>
    <xdr:to>
      <xdr:col>16</xdr:col>
      <xdr:colOff>155203</xdr:colOff>
      <xdr:row>38</xdr:row>
      <xdr:rowOff>107458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3AB3E77-5A04-4746-B34E-B54C7CAA4836}"/>
            </a:ext>
          </a:extLst>
        </xdr:cNvPr>
        <xdr:cNvSpPr txBox="1"/>
      </xdr:nvSpPr>
      <xdr:spPr>
        <a:xfrm>
          <a:off x="8784167" y="6512029"/>
          <a:ext cx="6907369" cy="2919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16</xdr:col>
      <xdr:colOff>136153</xdr:colOff>
      <xdr:row>11</xdr:row>
      <xdr:rowOff>19050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F4A2C8DB-E267-4D6B-B07B-DF5B153C4F51}"/>
            </a:ext>
          </a:extLst>
        </xdr:cNvPr>
        <xdr:cNvSpPr txBox="1"/>
      </xdr:nvSpPr>
      <xdr:spPr>
        <a:xfrm>
          <a:off x="8784167" y="560917"/>
          <a:ext cx="6888319" cy="220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</a:t>
          </a:r>
          <a:r>
            <a:rPr lang="en-US" sz="1100" baseline="0"/>
            <a:t>Sarana Prasarana Pemukiman yang terealisasi di Kabupaten Malang</a:t>
          </a:r>
          <a:endParaRPr lang="en-US" sz="1100"/>
        </a:p>
        <a:p>
          <a:r>
            <a:rPr lang="en-US" sz="1100"/>
            <a:t>2. Identifikasi Penyelenggara		: Dinas Perumahan, Kawasan Permukiman dan Cipta Karya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Registrasi</a:t>
          </a:r>
          <a:endParaRPr lang="en-US" sz="1100" i="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0</xdr:colOff>
      <xdr:row>12</xdr:row>
      <xdr:rowOff>202513</xdr:rowOff>
    </xdr:from>
    <xdr:to>
      <xdr:col>16</xdr:col>
      <xdr:colOff>136153</xdr:colOff>
      <xdr:row>25</xdr:row>
      <xdr:rowOff>164041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4283E1A9-B205-405A-9A35-C62CA226B1BC}"/>
            </a:ext>
          </a:extLst>
        </xdr:cNvPr>
        <xdr:cNvSpPr txBox="1"/>
      </xdr:nvSpPr>
      <xdr:spPr>
        <a:xfrm>
          <a:off x="8784167" y="3197596"/>
          <a:ext cx="6888319" cy="31259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Sarana Prasarana Pemukiman yang terealisasi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Sarana Prasaran Pemukiman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5.</a:t>
          </a:r>
          <a:r>
            <a:rPr lang="en-US" sz="1100" baseline="0"/>
            <a:t> Definisi			: Data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sarana prasaran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pemukiman yang meliputi volume jalan dan drainase pada setiap kecamatan di Kabupaten Malang.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volume jalan/drainase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Volume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sarana prasarana emukiman yang terealisasi </a:t>
          </a:r>
          <a:r>
            <a:rPr lang="en-US" sz="1100" i="0" baseline="0"/>
            <a:t>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39</xdr:row>
      <xdr:rowOff>114300</xdr:rowOff>
    </xdr:from>
    <xdr:to>
      <xdr:col>4</xdr:col>
      <xdr:colOff>247650</xdr:colOff>
      <xdr:row>50</xdr:row>
      <xdr:rowOff>47625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1857375" y="8220075"/>
          <a:ext cx="2171700" cy="1924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Kepala Dinas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Perumahan, Kawasan Permukiman dan Cipta Karya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r>
            <a:rPr lang="en-US"/>
            <a:t> </a:t>
          </a:r>
        </a:p>
        <a:p>
          <a:pPr algn="ctr"/>
          <a:endParaRPr lang="en-US" sz="1100" b="1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 b="1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Nama</a:t>
          </a:r>
          <a:endParaRPr lang="en-US"/>
        </a:p>
        <a:p>
          <a:pPr algn="ctr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 </a:t>
          </a:r>
          <a:endParaRPr lang="en-US" sz="1100" u="none"/>
        </a:p>
      </xdr:txBody>
    </xdr:sp>
    <xdr:clientData/>
  </xdr:twoCellAnchor>
  <xdr:twoCellAnchor>
    <xdr:from>
      <xdr:col>5</xdr:col>
      <xdr:colOff>0</xdr:colOff>
      <xdr:row>39</xdr:row>
      <xdr:rowOff>131337</xdr:rowOff>
    </xdr:from>
    <xdr:to>
      <xdr:col>16</xdr:col>
      <xdr:colOff>201769</xdr:colOff>
      <xdr:row>51</xdr:row>
      <xdr:rowOff>78883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9F96C471-E7A2-4EFD-8E6E-9946757271F5}"/>
            </a:ext>
          </a:extLst>
        </xdr:cNvPr>
        <xdr:cNvSpPr txBox="1"/>
      </xdr:nvSpPr>
      <xdr:spPr>
        <a:xfrm>
          <a:off x="9848850" y="5474862"/>
          <a:ext cx="6907369" cy="15477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16</xdr:col>
      <xdr:colOff>182719</xdr:colOff>
      <xdr:row>16</xdr:row>
      <xdr:rowOff>200025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F4A2C8DB-E267-4D6B-B07B-DF5B153C4F51}"/>
            </a:ext>
          </a:extLst>
        </xdr:cNvPr>
        <xdr:cNvSpPr txBox="1"/>
      </xdr:nvSpPr>
      <xdr:spPr>
        <a:xfrm>
          <a:off x="9848850" y="561975"/>
          <a:ext cx="6888319" cy="220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</a:t>
          </a:r>
          <a:r>
            <a:rPr lang="en-US" sz="1100" baseline="0"/>
            <a:t>Sistem Pengolahan Air Limbah Domestik yang terbangun di Kabupaten Malang</a:t>
          </a:r>
          <a:endParaRPr lang="en-US" sz="1100"/>
        </a:p>
        <a:p>
          <a:r>
            <a:rPr lang="en-US" sz="1100"/>
            <a:t>2. Identifikasi Penyelenggara		: Dinas Perumahan, Kawasan Permukiman dan Cipta Karya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Registrasi</a:t>
          </a:r>
          <a:endParaRPr lang="en-US" sz="1100" i="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0</xdr:colOff>
      <xdr:row>18</xdr:row>
      <xdr:rowOff>131604</xdr:rowOff>
    </xdr:from>
    <xdr:to>
      <xdr:col>16</xdr:col>
      <xdr:colOff>182719</xdr:colOff>
      <xdr:row>39</xdr:row>
      <xdr:rowOff>66675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4283E1A9-B205-405A-9A35-C62CA226B1BC}"/>
            </a:ext>
          </a:extLst>
        </xdr:cNvPr>
        <xdr:cNvSpPr txBox="1"/>
      </xdr:nvSpPr>
      <xdr:spPr>
        <a:xfrm>
          <a:off x="9848850" y="2674779"/>
          <a:ext cx="6888319" cy="27354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Sistem Pengolahan Air Limbah Domestik yang terbangun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Sistem Pengolahan Air Limbah Domestik </a:t>
          </a:r>
        </a:p>
        <a:p>
          <a:r>
            <a:rPr lang="en-US" sz="1100"/>
            <a:t>5.</a:t>
          </a:r>
          <a:r>
            <a:rPr lang="en-US" sz="1100" baseline="0"/>
            <a:t> Definisi			: Data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sistem pengolahan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/>
            <a:t>air limbah yang berasal dari usaha dan/atau kegiatan pemukiman</a:t>
          </a:r>
          <a:r>
            <a:rPr lang="en-US" baseline="0"/>
            <a:t> yang meliputi volume air limbah komunal dan air limbah individual yang diolah pada setiap kecamatan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Malang.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volume air limbah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sistem pengolahan air limbah domestik yang terbangun </a:t>
          </a:r>
          <a:r>
            <a:rPr lang="en-US" sz="1100" i="0" baseline="0"/>
            <a:t>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19</xdr:col>
      <xdr:colOff>182719</xdr:colOff>
      <xdr:row>9</xdr:row>
      <xdr:rowOff>76200</xdr:rowOff>
    </xdr:to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F4A2C8DB-E267-4D6B-B07B-DF5B153C4F51}"/>
            </a:ext>
          </a:extLst>
        </xdr:cNvPr>
        <xdr:cNvSpPr txBox="1"/>
      </xdr:nvSpPr>
      <xdr:spPr>
        <a:xfrm>
          <a:off x="21307425" y="619125"/>
          <a:ext cx="6888319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</a:t>
          </a:r>
          <a:r>
            <a:rPr lang="en-US" sz="1100" baseline="0"/>
            <a:t>Jumlah dan Luas Pemakaman umum di Kabupaten Malang</a:t>
          </a:r>
          <a:endParaRPr lang="en-US" sz="1100"/>
        </a:p>
        <a:p>
          <a:r>
            <a:rPr lang="en-US" sz="1100"/>
            <a:t>2. Identifikasi Penyelenggara		: Dinas Perumahan, Kawasan Permukiman dan Cipta Karya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Registrasi</a:t>
          </a:r>
          <a:endParaRPr lang="en-US" sz="1100" i="0" baseline="0"/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8</xdr:col>
      <xdr:colOff>0</xdr:colOff>
      <xdr:row>10</xdr:row>
      <xdr:rowOff>93504</xdr:rowOff>
    </xdr:from>
    <xdr:to>
      <xdr:col>19</xdr:col>
      <xdr:colOff>182719</xdr:colOff>
      <xdr:row>22</xdr:row>
      <xdr:rowOff>9525</xdr:rowOff>
    </xdr:to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4283E1A9-B205-405A-9A35-C62CA226B1BC}"/>
            </a:ext>
          </a:extLst>
        </xdr:cNvPr>
        <xdr:cNvSpPr txBox="1"/>
      </xdr:nvSpPr>
      <xdr:spPr>
        <a:xfrm>
          <a:off x="21307425" y="3027204"/>
          <a:ext cx="6888319" cy="2887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dan Luas Pemakaman umum 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Pemakaman umum</a:t>
          </a:r>
        </a:p>
        <a:p>
          <a:r>
            <a:rPr lang="en-US" sz="1100"/>
            <a:t>5.</a:t>
          </a:r>
          <a:r>
            <a:rPr lang="en-US" sz="1100" baseline="0"/>
            <a:t> Definisi			: Data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dan luas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areal tanah yang disediakan untuk keperluan pemakaman jenazah oleh pemerintah baik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yang dikelola oleh pemerintah ataupun swasta</a:t>
          </a:r>
          <a:r>
            <a:rPr lang="en-US" baseline="0"/>
            <a:t> pada setiap kecamatan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Malang.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Pemakaman, Luas pemakaman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umlah dan luas pemakaman umum </a:t>
          </a:r>
          <a:r>
            <a:rPr lang="en-US" sz="1100" i="0" baseline="0"/>
            <a:t>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ka\CHUPYKA%20(H)\00%20SID_Peterongan\00%20SID_Peterongan\07_OM\01%20DataDI\DI05_DataDisain\DebitIntake_1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ganis-pc\dataku_1\PENAWARAN\SUMBER%20KEMANTEN\2_CV_AMANDEGA\Buku%20Irigasi%20Sumber%20Kemanten\Paketan%20GOI\Paketan%20Puseeeenggg\RAB%20BOQ%20Finally\00%20SID_Peterongan\00%20SID_Peterongan\07_OM\01%20DataDI\DI05_DataDisain\DebitIntake_1.xls?7EB63D6A" TargetMode="External"/><Relationship Id="rId1" Type="http://schemas.openxmlformats.org/officeDocument/2006/relationships/externalLinkPath" Target="file:///\\7EB63D6A\DebitIntake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lan-pc\share\S@triody\Urgen\Rumus2\HIDEXC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ka\CHUPYKA%20(H)\00%20New%20Project\VK2003(1)_SIM\NOMEN_NEWI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ka\CHUPYKA%20(H)\VK2003(1)_SIM\NOMEN_NEWI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RIS\PROJEC~3\KETERS~2\MOCKBO~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-Thompson"/>
      <sheetName val="07-Cipoletti"/>
      <sheetName val="08-Drempel"/>
      <sheetName val="SKOT-BAL"/>
      <sheetName val="PINTU"/>
      <sheetName val="T04-Q strd"/>
      <sheetName val="harsat"/>
      <sheetName val="Analisa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-Thompson"/>
      <sheetName val="07-Cipoletti"/>
      <sheetName val="08-Drempel"/>
      <sheetName val="SKOT-BAL"/>
      <sheetName val="PINTU"/>
      <sheetName val="T04-Q strd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SILNYA"/>
      <sheetName val="Data_CH"/>
      <sheetName val="Thiesen"/>
      <sheetName val="CHrata"/>
      <sheetName val="LogNorm"/>
      <sheetName val="Pearson"/>
      <sheetName val="Gumbel"/>
      <sheetName val="Iway"/>
      <sheetName val="Chi&amp;Smirnov"/>
      <sheetName val="Nisbah"/>
      <sheetName val="Snyder"/>
      <sheetName val="Gama I"/>
      <sheetName val="Nakayasu"/>
      <sheetName val="ChUlang"/>
      <sheetName val="Qulang"/>
      <sheetName val="GrafGama"/>
      <sheetName val="GrafSNYD"/>
    </sheetNames>
    <sheetDataSet>
      <sheetData sheetId="0" refreshError="1"/>
      <sheetData sheetId="1"/>
      <sheetData sheetId="2" refreshError="1">
        <row r="2">
          <cell r="B2" t="str">
            <v>56</v>
          </cell>
        </row>
        <row r="4">
          <cell r="B4" t="str">
            <v>Nama  55,72</v>
          </cell>
        </row>
        <row r="6">
          <cell r="B6" t="str">
            <v>KOEFISIEN THIESSEN</v>
          </cell>
        </row>
        <row r="8">
          <cell r="B8" t="str">
            <v>No</v>
          </cell>
          <cell r="C8" t="str">
            <v>Nama</v>
          </cell>
          <cell r="D8" t="str">
            <v>Tahun</v>
          </cell>
          <cell r="E8" t="str">
            <v>Luas</v>
          </cell>
          <cell r="F8" t="str">
            <v>Koefisien</v>
          </cell>
        </row>
        <row r="9">
          <cell r="B9" t="str">
            <v>Code</v>
          </cell>
          <cell r="C9" t="str">
            <v>Stasiun Pengamatan</v>
          </cell>
          <cell r="D9" t="str">
            <v>Pengamatan</v>
          </cell>
          <cell r="E9" t="str">
            <v>(Km2)</v>
          </cell>
          <cell r="F9" t="str">
            <v>Thiessen</v>
          </cell>
        </row>
        <row r="11">
          <cell r="B11">
            <v>1</v>
          </cell>
          <cell r="C11" t="str">
            <v>Swono</v>
          </cell>
          <cell r="D11" t="str">
            <v>1981 -1997</v>
          </cell>
          <cell r="E11">
            <v>55.72</v>
          </cell>
          <cell r="F11">
            <v>7.0000000000000007E-2</v>
          </cell>
        </row>
        <row r="12">
          <cell r="B12">
            <v>2</v>
          </cell>
          <cell r="C12" t="str">
            <v>Bbiru</v>
          </cell>
          <cell r="E12">
            <v>183.08</v>
          </cell>
          <cell r="F12">
            <v>0.23</v>
          </cell>
        </row>
        <row r="13">
          <cell r="B13">
            <v>3</v>
          </cell>
          <cell r="C13" t="str">
            <v>Krlo</v>
          </cell>
          <cell r="E13">
            <v>262.68</v>
          </cell>
          <cell r="F13">
            <v>0.33</v>
          </cell>
        </row>
        <row r="14">
          <cell r="B14">
            <v>4</v>
          </cell>
          <cell r="C14" t="str">
            <v>Sltg</v>
          </cell>
          <cell r="E14">
            <v>191.04</v>
          </cell>
          <cell r="F14">
            <v>0.24</v>
          </cell>
        </row>
        <row r="15">
          <cell r="B15">
            <v>5</v>
          </cell>
          <cell r="C15" t="str">
            <v>Plor</v>
          </cell>
          <cell r="E15">
            <v>79.599999999999994</v>
          </cell>
          <cell r="F15">
            <v>0.1</v>
          </cell>
        </row>
        <row r="16">
          <cell r="B16">
            <v>6</v>
          </cell>
          <cell r="C16" t="str">
            <v>Wntg</v>
          </cell>
          <cell r="E16">
            <v>23.88</v>
          </cell>
          <cell r="F16">
            <v>0.03</v>
          </cell>
        </row>
        <row r="17">
          <cell r="E17">
            <v>796</v>
          </cell>
          <cell r="F17">
            <v>1</v>
          </cell>
        </row>
      </sheetData>
      <sheetData sheetId="3" refreshError="1">
        <row r="2">
          <cell r="A2" t="str">
            <v>CURAH HUJAN HARIAN RATA-RATA MAKSIMUM</v>
          </cell>
        </row>
        <row r="3">
          <cell r="A3" t="str">
            <v>BERDASARKAN MAKSIMUM HUJAN</v>
          </cell>
        </row>
        <row r="5">
          <cell r="A5" t="str">
            <v>Tahun</v>
          </cell>
          <cell r="B5" t="str">
            <v>Hujan Maksimum Stasiun</v>
          </cell>
          <cell r="H5" t="str">
            <v>CH. STASIUN x KOEF. THIESSEN</v>
          </cell>
          <cell r="N5" t="str">
            <v>CH. RATA-2</v>
          </cell>
        </row>
        <row r="6">
          <cell r="B6" t="str">
            <v>Swono</v>
          </cell>
          <cell r="C6" t="str">
            <v>Bbiru</v>
          </cell>
          <cell r="D6" t="str">
            <v>Krlo</v>
          </cell>
          <cell r="E6" t="str">
            <v>Sltg</v>
          </cell>
          <cell r="F6" t="str">
            <v>Plor</v>
          </cell>
          <cell r="G6" t="str">
            <v>Wntg</v>
          </cell>
          <cell r="H6" t="str">
            <v>Swono</v>
          </cell>
          <cell r="I6" t="str">
            <v>Bbiru</v>
          </cell>
          <cell r="J6" t="str">
            <v>Krlo</v>
          </cell>
          <cell r="K6" t="str">
            <v>Sltg</v>
          </cell>
          <cell r="L6" t="str">
            <v>Plor</v>
          </cell>
          <cell r="M6" t="str">
            <v>Wntg</v>
          </cell>
          <cell r="N6" t="str">
            <v>(mm)</v>
          </cell>
        </row>
        <row r="7">
          <cell r="H7">
            <v>7.0000000000000007E-2</v>
          </cell>
          <cell r="I7">
            <v>0.23</v>
          </cell>
          <cell r="J7">
            <v>0.33</v>
          </cell>
          <cell r="K7">
            <v>0.24</v>
          </cell>
          <cell r="L7">
            <v>0.1</v>
          </cell>
          <cell r="M7">
            <v>0.03</v>
          </cell>
        </row>
        <row r="9">
          <cell r="A9">
            <v>1980</v>
          </cell>
          <cell r="B9">
            <v>162</v>
          </cell>
          <cell r="C9">
            <v>60</v>
          </cell>
          <cell r="D9">
            <v>65</v>
          </cell>
          <cell r="E9">
            <v>140</v>
          </cell>
          <cell r="F9">
            <v>99</v>
          </cell>
          <cell r="G9">
            <v>68</v>
          </cell>
          <cell r="H9">
            <v>11.340000000000002</v>
          </cell>
          <cell r="I9">
            <v>13.8</v>
          </cell>
          <cell r="J9">
            <v>21.45</v>
          </cell>
          <cell r="K9">
            <v>33.6</v>
          </cell>
          <cell r="L9">
            <v>9.9</v>
          </cell>
          <cell r="M9">
            <v>2.04</v>
          </cell>
          <cell r="N9">
            <v>92</v>
          </cell>
        </row>
        <row r="10">
          <cell r="A10">
            <v>1981</v>
          </cell>
          <cell r="B10">
            <v>110</v>
          </cell>
          <cell r="C10">
            <v>94</v>
          </cell>
          <cell r="D10">
            <v>118</v>
          </cell>
          <cell r="E10">
            <v>100</v>
          </cell>
          <cell r="F10">
            <v>157</v>
          </cell>
          <cell r="G10">
            <v>130</v>
          </cell>
          <cell r="H10">
            <v>7.7000000000000011</v>
          </cell>
          <cell r="I10">
            <v>21.62</v>
          </cell>
          <cell r="J10">
            <v>38.940000000000005</v>
          </cell>
          <cell r="K10">
            <v>24</v>
          </cell>
          <cell r="L10">
            <v>15.700000000000001</v>
          </cell>
          <cell r="M10">
            <v>3.9</v>
          </cell>
          <cell r="N10">
            <v>112</v>
          </cell>
        </row>
        <row r="11">
          <cell r="A11">
            <v>1982</v>
          </cell>
          <cell r="B11">
            <v>170</v>
          </cell>
          <cell r="C11">
            <v>74</v>
          </cell>
          <cell r="D11">
            <v>124</v>
          </cell>
          <cell r="E11">
            <v>140</v>
          </cell>
          <cell r="F11">
            <v>129</v>
          </cell>
          <cell r="G11">
            <v>108</v>
          </cell>
          <cell r="H11">
            <v>11.9</v>
          </cell>
          <cell r="I11">
            <v>17.02</v>
          </cell>
          <cell r="J11">
            <v>40.92</v>
          </cell>
          <cell r="K11">
            <v>33.6</v>
          </cell>
          <cell r="L11">
            <v>12.9</v>
          </cell>
          <cell r="M11">
            <v>3.2399999999999998</v>
          </cell>
          <cell r="N11">
            <v>120</v>
          </cell>
        </row>
        <row r="12">
          <cell r="A12">
            <v>1983</v>
          </cell>
          <cell r="B12">
            <v>149</v>
          </cell>
          <cell r="C12">
            <v>70</v>
          </cell>
          <cell r="D12">
            <v>109</v>
          </cell>
          <cell r="E12">
            <v>150</v>
          </cell>
          <cell r="F12">
            <v>90</v>
          </cell>
          <cell r="G12">
            <v>87</v>
          </cell>
          <cell r="H12">
            <v>10.430000000000001</v>
          </cell>
          <cell r="I12">
            <v>16.100000000000001</v>
          </cell>
          <cell r="J12">
            <v>35.97</v>
          </cell>
          <cell r="K12">
            <v>36</v>
          </cell>
          <cell r="L12">
            <v>9</v>
          </cell>
          <cell r="M12">
            <v>2.61</v>
          </cell>
          <cell r="N12">
            <v>110</v>
          </cell>
        </row>
        <row r="13">
          <cell r="A13">
            <v>1984</v>
          </cell>
          <cell r="B13">
            <v>116</v>
          </cell>
          <cell r="C13">
            <v>100</v>
          </cell>
          <cell r="D13">
            <v>74</v>
          </cell>
          <cell r="E13">
            <v>94</v>
          </cell>
          <cell r="F13">
            <v>106</v>
          </cell>
          <cell r="G13">
            <v>123</v>
          </cell>
          <cell r="H13">
            <v>8.120000000000001</v>
          </cell>
          <cell r="I13">
            <v>23</v>
          </cell>
          <cell r="J13">
            <v>24.42</v>
          </cell>
          <cell r="K13">
            <v>22.56</v>
          </cell>
          <cell r="L13">
            <v>10.600000000000001</v>
          </cell>
          <cell r="M13">
            <v>3.69</v>
          </cell>
          <cell r="N13">
            <v>92</v>
          </cell>
        </row>
        <row r="14">
          <cell r="A14">
            <v>1985</v>
          </cell>
          <cell r="B14">
            <v>94</v>
          </cell>
          <cell r="C14">
            <v>62</v>
          </cell>
          <cell r="D14">
            <v>86</v>
          </cell>
          <cell r="E14">
            <v>229</v>
          </cell>
          <cell r="F14">
            <v>158</v>
          </cell>
          <cell r="G14">
            <v>150</v>
          </cell>
          <cell r="H14">
            <v>6.580000000000001</v>
          </cell>
          <cell r="I14">
            <v>14.26</v>
          </cell>
          <cell r="J14">
            <v>28.380000000000003</v>
          </cell>
          <cell r="K14">
            <v>54.96</v>
          </cell>
          <cell r="L14">
            <v>15.8</v>
          </cell>
          <cell r="M14">
            <v>4.5</v>
          </cell>
          <cell r="N14">
            <v>124</v>
          </cell>
        </row>
        <row r="15">
          <cell r="A15">
            <v>1986</v>
          </cell>
          <cell r="B15">
            <v>103</v>
          </cell>
          <cell r="C15">
            <v>120</v>
          </cell>
          <cell r="D15">
            <v>67</v>
          </cell>
          <cell r="E15">
            <v>194</v>
          </cell>
          <cell r="F15">
            <v>145</v>
          </cell>
          <cell r="G15">
            <v>99</v>
          </cell>
          <cell r="H15">
            <v>7.2100000000000009</v>
          </cell>
          <cell r="I15">
            <v>27.6</v>
          </cell>
          <cell r="J15">
            <v>22.11</v>
          </cell>
          <cell r="K15">
            <v>46.559999999999995</v>
          </cell>
          <cell r="L15">
            <v>14.5</v>
          </cell>
          <cell r="M15">
            <v>2.9699999999999998</v>
          </cell>
          <cell r="N15">
            <v>121</v>
          </cell>
        </row>
        <row r="16">
          <cell r="A16">
            <v>1987</v>
          </cell>
          <cell r="B16">
            <v>115</v>
          </cell>
          <cell r="C16">
            <v>100</v>
          </cell>
          <cell r="D16">
            <v>52</v>
          </cell>
          <cell r="E16">
            <v>140</v>
          </cell>
          <cell r="F16">
            <v>88</v>
          </cell>
          <cell r="G16">
            <v>83</v>
          </cell>
          <cell r="H16">
            <v>8.0500000000000007</v>
          </cell>
          <cell r="I16">
            <v>23</v>
          </cell>
          <cell r="J16">
            <v>17.16</v>
          </cell>
          <cell r="K16">
            <v>33.6</v>
          </cell>
          <cell r="L16">
            <v>8.8000000000000007</v>
          </cell>
          <cell r="M16">
            <v>2.4899999999999998</v>
          </cell>
          <cell r="N16">
            <v>93</v>
          </cell>
        </row>
        <row r="17">
          <cell r="A17">
            <v>1988</v>
          </cell>
          <cell r="B17">
            <v>185</v>
          </cell>
          <cell r="C17">
            <v>91</v>
          </cell>
          <cell r="D17">
            <v>61</v>
          </cell>
          <cell r="E17">
            <v>95</v>
          </cell>
          <cell r="F17">
            <v>149</v>
          </cell>
          <cell r="G17">
            <v>59</v>
          </cell>
          <cell r="H17">
            <v>12.950000000000001</v>
          </cell>
          <cell r="I17">
            <v>20.93</v>
          </cell>
          <cell r="J17">
            <v>20.130000000000003</v>
          </cell>
          <cell r="K17">
            <v>22.8</v>
          </cell>
          <cell r="L17">
            <v>14.9</v>
          </cell>
          <cell r="M17">
            <v>1.77</v>
          </cell>
          <cell r="N17">
            <v>93</v>
          </cell>
        </row>
        <row r="18">
          <cell r="A18">
            <v>1989</v>
          </cell>
          <cell r="B18">
            <v>135</v>
          </cell>
          <cell r="C18">
            <v>90</v>
          </cell>
          <cell r="D18">
            <v>73</v>
          </cell>
          <cell r="E18">
            <v>113</v>
          </cell>
          <cell r="F18">
            <v>143</v>
          </cell>
          <cell r="G18">
            <v>168</v>
          </cell>
          <cell r="H18">
            <v>9.4500000000000011</v>
          </cell>
          <cell r="I18">
            <v>20.7</v>
          </cell>
          <cell r="J18">
            <v>24.09</v>
          </cell>
          <cell r="K18">
            <v>27.119999999999997</v>
          </cell>
          <cell r="L18">
            <v>14.3</v>
          </cell>
          <cell r="M18">
            <v>5.04</v>
          </cell>
          <cell r="N18">
            <v>101</v>
          </cell>
        </row>
        <row r="19">
          <cell r="A19">
            <v>1990</v>
          </cell>
          <cell r="B19">
            <v>329</v>
          </cell>
          <cell r="C19">
            <v>65</v>
          </cell>
          <cell r="D19">
            <v>58</v>
          </cell>
          <cell r="E19">
            <v>84</v>
          </cell>
          <cell r="F19">
            <v>108</v>
          </cell>
          <cell r="G19">
            <v>120</v>
          </cell>
          <cell r="H19">
            <v>23.03</v>
          </cell>
          <cell r="I19">
            <v>14.950000000000001</v>
          </cell>
          <cell r="J19">
            <v>19.14</v>
          </cell>
          <cell r="K19">
            <v>20.16</v>
          </cell>
          <cell r="L19">
            <v>10.8</v>
          </cell>
          <cell r="M19">
            <v>3.5999999999999996</v>
          </cell>
          <cell r="N19">
            <v>92</v>
          </cell>
        </row>
        <row r="20">
          <cell r="A20">
            <v>1991</v>
          </cell>
          <cell r="B20">
            <v>109</v>
          </cell>
          <cell r="C20">
            <v>103</v>
          </cell>
          <cell r="D20">
            <v>55</v>
          </cell>
          <cell r="E20">
            <v>96</v>
          </cell>
          <cell r="F20">
            <v>104</v>
          </cell>
          <cell r="G20">
            <v>153</v>
          </cell>
          <cell r="H20">
            <v>7.6300000000000008</v>
          </cell>
          <cell r="I20">
            <v>23.69</v>
          </cell>
          <cell r="J20">
            <v>18.150000000000002</v>
          </cell>
          <cell r="K20">
            <v>23.04</v>
          </cell>
          <cell r="L20">
            <v>10.4</v>
          </cell>
          <cell r="M20">
            <v>4.59</v>
          </cell>
          <cell r="N20">
            <v>88</v>
          </cell>
        </row>
        <row r="21">
          <cell r="A21">
            <v>1992</v>
          </cell>
          <cell r="B21">
            <v>160</v>
          </cell>
          <cell r="C21">
            <v>101</v>
          </cell>
          <cell r="D21">
            <v>94</v>
          </cell>
          <cell r="E21">
            <v>89</v>
          </cell>
          <cell r="F21">
            <v>86</v>
          </cell>
          <cell r="G21">
            <v>78</v>
          </cell>
          <cell r="H21">
            <v>11.200000000000001</v>
          </cell>
          <cell r="I21">
            <v>23.23</v>
          </cell>
          <cell r="J21">
            <v>31.020000000000003</v>
          </cell>
          <cell r="K21">
            <v>21.36</v>
          </cell>
          <cell r="L21">
            <v>8.6</v>
          </cell>
          <cell r="M21">
            <v>2.34</v>
          </cell>
          <cell r="N21">
            <v>98</v>
          </cell>
        </row>
        <row r="22">
          <cell r="A22">
            <v>1993</v>
          </cell>
          <cell r="B22">
            <v>158</v>
          </cell>
          <cell r="C22">
            <v>137</v>
          </cell>
          <cell r="D22">
            <v>93</v>
          </cell>
          <cell r="E22">
            <v>80</v>
          </cell>
          <cell r="F22">
            <v>132</v>
          </cell>
          <cell r="G22">
            <v>223</v>
          </cell>
          <cell r="H22">
            <v>11.06</v>
          </cell>
          <cell r="I22">
            <v>31.51</v>
          </cell>
          <cell r="J22">
            <v>30.69</v>
          </cell>
          <cell r="K22">
            <v>19.2</v>
          </cell>
          <cell r="L22">
            <v>13.200000000000001</v>
          </cell>
          <cell r="M22">
            <v>6.6899999999999995</v>
          </cell>
          <cell r="N22">
            <v>112</v>
          </cell>
        </row>
        <row r="23">
          <cell r="A23">
            <v>1994</v>
          </cell>
          <cell r="B23">
            <v>150</v>
          </cell>
          <cell r="C23">
            <v>94</v>
          </cell>
          <cell r="D23">
            <v>75</v>
          </cell>
          <cell r="E23">
            <v>84</v>
          </cell>
          <cell r="F23">
            <v>80</v>
          </cell>
          <cell r="G23">
            <v>81</v>
          </cell>
          <cell r="H23">
            <v>10.500000000000002</v>
          </cell>
          <cell r="I23">
            <v>21.62</v>
          </cell>
          <cell r="J23">
            <v>24.75</v>
          </cell>
          <cell r="K23">
            <v>20.16</v>
          </cell>
          <cell r="L23">
            <v>8</v>
          </cell>
          <cell r="M23">
            <v>2.4299999999999997</v>
          </cell>
          <cell r="N23">
            <v>87</v>
          </cell>
        </row>
        <row r="24">
          <cell r="A24">
            <v>1995</v>
          </cell>
          <cell r="B24">
            <v>93</v>
          </cell>
          <cell r="C24">
            <v>91</v>
          </cell>
          <cell r="D24">
            <v>106</v>
          </cell>
          <cell r="E24">
            <v>98</v>
          </cell>
          <cell r="F24">
            <v>90</v>
          </cell>
          <cell r="G24">
            <v>66</v>
          </cell>
          <cell r="H24">
            <v>6.5100000000000007</v>
          </cell>
          <cell r="I24">
            <v>20.93</v>
          </cell>
          <cell r="J24">
            <v>34.980000000000004</v>
          </cell>
          <cell r="K24">
            <v>23.52</v>
          </cell>
          <cell r="L24">
            <v>9</v>
          </cell>
          <cell r="M24">
            <v>1.98</v>
          </cell>
          <cell r="N24">
            <v>97</v>
          </cell>
        </row>
        <row r="25">
          <cell r="A25">
            <v>1996</v>
          </cell>
          <cell r="B25">
            <v>75</v>
          </cell>
          <cell r="C25">
            <v>91</v>
          </cell>
          <cell r="D25">
            <v>82</v>
          </cell>
          <cell r="E25">
            <v>98</v>
          </cell>
          <cell r="F25">
            <v>95</v>
          </cell>
          <cell r="G25">
            <v>106</v>
          </cell>
          <cell r="H25">
            <v>5.2500000000000009</v>
          </cell>
          <cell r="I25">
            <v>20.93</v>
          </cell>
          <cell r="J25">
            <v>27.060000000000002</v>
          </cell>
          <cell r="K25">
            <v>23.52</v>
          </cell>
          <cell r="L25">
            <v>9.5</v>
          </cell>
          <cell r="M25">
            <v>3.1799999999999997</v>
          </cell>
          <cell r="N25">
            <v>89</v>
          </cell>
        </row>
        <row r="26">
          <cell r="A26">
            <v>1997</v>
          </cell>
          <cell r="B26">
            <v>145</v>
          </cell>
          <cell r="C26">
            <v>112</v>
          </cell>
          <cell r="D26">
            <v>120</v>
          </cell>
          <cell r="E26">
            <v>96</v>
          </cell>
          <cell r="F26">
            <v>104</v>
          </cell>
          <cell r="G26">
            <v>97</v>
          </cell>
          <cell r="H26">
            <v>10.15</v>
          </cell>
          <cell r="I26">
            <v>25.76</v>
          </cell>
          <cell r="J26">
            <v>39.6</v>
          </cell>
          <cell r="K26">
            <v>23.04</v>
          </cell>
          <cell r="L26">
            <v>10.4</v>
          </cell>
          <cell r="M26">
            <v>2.9099999999999997</v>
          </cell>
          <cell r="N26">
            <v>112</v>
          </cell>
        </row>
      </sheetData>
      <sheetData sheetId="4" refreshError="1">
        <row r="1">
          <cell r="A1">
            <v>4</v>
          </cell>
        </row>
        <row r="2">
          <cell r="A2" t="str">
            <v>Perhitungan dengan Metode Log Normal 2 Parameter</v>
          </cell>
        </row>
        <row r="3">
          <cell r="A3" t="str">
            <v>Rumus:</v>
          </cell>
        </row>
        <row r="6">
          <cell r="A6" t="str">
            <v>No</v>
          </cell>
          <cell r="B6" t="str">
            <v>xi</v>
          </cell>
          <cell r="C6" t="str">
            <v>log xi</v>
          </cell>
          <cell r="D6" t="str">
            <v>(log xi - logx)</v>
          </cell>
          <cell r="E6" t="str">
            <v>(log xi - logx)2</v>
          </cell>
        </row>
        <row r="7">
          <cell r="A7">
            <v>1</v>
          </cell>
          <cell r="B7">
            <v>75</v>
          </cell>
          <cell r="C7">
            <v>1.8750612633917001</v>
          </cell>
          <cell r="D7">
            <v>0.14989969015185323</v>
          </cell>
          <cell r="E7">
            <v>2.2469917107621602E-2</v>
          </cell>
        </row>
        <row r="8">
          <cell r="A8">
            <v>2</v>
          </cell>
          <cell r="B8">
            <v>70</v>
          </cell>
          <cell r="C8">
            <v>1.8450980400142569</v>
          </cell>
          <cell r="D8">
            <v>0.11993646677441006</v>
          </cell>
          <cell r="E8">
            <v>1.4384756062329166E-2</v>
          </cell>
        </row>
        <row r="9">
          <cell r="A9">
            <v>3</v>
          </cell>
          <cell r="B9">
            <v>66</v>
          </cell>
          <cell r="C9">
            <v>1.8195439355418688</v>
          </cell>
          <cell r="D9">
            <v>9.4382362302021905E-2</v>
          </cell>
          <cell r="E9">
            <v>8.9080303137101264E-3</v>
          </cell>
        </row>
        <row r="10">
          <cell r="A10">
            <v>4</v>
          </cell>
          <cell r="B10">
            <v>64</v>
          </cell>
          <cell r="C10">
            <v>1.8061799739838871</v>
          </cell>
          <cell r="D10">
            <v>8.1018400744040209E-2</v>
          </cell>
          <cell r="E10">
            <v>6.5639812591218949E-3</v>
          </cell>
        </row>
        <row r="11">
          <cell r="A11">
            <v>5</v>
          </cell>
          <cell r="B11">
            <v>61</v>
          </cell>
          <cell r="C11">
            <v>1.7853298350107671</v>
          </cell>
          <cell r="D11">
            <v>6.0168261770920273E-2</v>
          </cell>
          <cell r="E11">
            <v>3.6202197245339858E-3</v>
          </cell>
        </row>
        <row r="12">
          <cell r="A12">
            <v>6</v>
          </cell>
          <cell r="B12">
            <v>58</v>
          </cell>
          <cell r="C12">
            <v>1.7634279935629373</v>
          </cell>
          <cell r="D12">
            <v>3.8266420323090466E-2</v>
          </cell>
          <cell r="E12">
            <v>1.4643189243434311E-3</v>
          </cell>
        </row>
        <row r="13">
          <cell r="A13">
            <v>7</v>
          </cell>
          <cell r="B13">
            <v>56</v>
          </cell>
          <cell r="C13">
            <v>1.7481880270062005</v>
          </cell>
          <cell r="D13">
            <v>2.3026453766353594E-2</v>
          </cell>
          <cell r="E13">
            <v>5.3021757305401964E-4</v>
          </cell>
        </row>
        <row r="14">
          <cell r="A14">
            <v>8</v>
          </cell>
          <cell r="B14">
            <v>54</v>
          </cell>
          <cell r="C14">
            <v>1.7323937598229686</v>
          </cell>
          <cell r="D14">
            <v>7.2321865831217469E-3</v>
          </cell>
          <cell r="E14">
            <v>5.2304522773086206E-5</v>
          </cell>
        </row>
        <row r="15">
          <cell r="A15">
            <v>9</v>
          </cell>
          <cell r="B15">
            <v>54</v>
          </cell>
          <cell r="C15">
            <v>1.7323937598229686</v>
          </cell>
          <cell r="D15">
            <v>7.2321865831217469E-3</v>
          </cell>
          <cell r="E15">
            <v>5.2304522773086206E-5</v>
          </cell>
        </row>
        <row r="16">
          <cell r="A16">
            <v>10</v>
          </cell>
          <cell r="B16">
            <v>53</v>
          </cell>
          <cell r="C16">
            <v>1.7242758696007889</v>
          </cell>
          <cell r="D16">
            <v>-8.8570363905793315E-4</v>
          </cell>
          <cell r="E16">
            <v>7.8447093624046555E-7</v>
          </cell>
        </row>
        <row r="17">
          <cell r="A17">
            <v>11</v>
          </cell>
          <cell r="B17">
            <v>53</v>
          </cell>
          <cell r="C17">
            <v>1.7242758696007889</v>
          </cell>
          <cell r="D17">
            <v>-8.8570363905793315E-4</v>
          </cell>
          <cell r="E17">
            <v>7.8447093624046555E-7</v>
          </cell>
        </row>
        <row r="18">
          <cell r="A18">
            <v>12</v>
          </cell>
          <cell r="B18">
            <v>51</v>
          </cell>
          <cell r="C18">
            <v>1.7075701760979363</v>
          </cell>
          <cell r="D18">
            <v>-1.7591397141910603E-2</v>
          </cell>
          <cell r="E18">
            <v>3.0945725340442051E-4</v>
          </cell>
        </row>
        <row r="19">
          <cell r="A19">
            <v>13</v>
          </cell>
          <cell r="B19">
            <v>45</v>
          </cell>
          <cell r="C19">
            <v>1.6532125137753437</v>
          </cell>
          <cell r="D19">
            <v>-7.194905946450314E-2</v>
          </cell>
          <cell r="E19">
            <v>5.1766671578266088E-3</v>
          </cell>
        </row>
        <row r="20">
          <cell r="A20">
            <v>14</v>
          </cell>
          <cell r="B20">
            <v>44</v>
          </cell>
          <cell r="C20">
            <v>1.6434526764861874</v>
          </cell>
          <cell r="D20">
            <v>-8.1708896753659443E-2</v>
          </cell>
          <cell r="E20">
            <v>6.6763438087001784E-3</v>
          </cell>
        </row>
        <row r="21">
          <cell r="A21">
            <v>15</v>
          </cell>
          <cell r="B21">
            <v>43</v>
          </cell>
          <cell r="C21">
            <v>1.6334684555795864</v>
          </cell>
          <cell r="D21">
            <v>-9.1693117660260448E-2</v>
          </cell>
          <cell r="E21">
            <v>8.4076278262583664E-3</v>
          </cell>
        </row>
        <row r="22">
          <cell r="A22">
            <v>16</v>
          </cell>
          <cell r="B22">
            <v>43</v>
          </cell>
          <cell r="C22">
            <v>1.6334684555795864</v>
          </cell>
          <cell r="D22">
            <v>-9.1693117660260448E-2</v>
          </cell>
          <cell r="E22">
            <v>8.4076278262583664E-3</v>
          </cell>
        </row>
        <row r="23">
          <cell r="A23">
            <v>17</v>
          </cell>
          <cell r="B23">
            <v>41</v>
          </cell>
          <cell r="C23">
            <v>1.6127838567197355</v>
          </cell>
          <cell r="D23">
            <v>-0.11237771652011141</v>
          </cell>
          <cell r="E23">
            <v>1.2628751170274522E-2</v>
          </cell>
        </row>
        <row r="24">
          <cell r="A24">
            <v>18</v>
          </cell>
          <cell r="B24">
            <v>41</v>
          </cell>
          <cell r="C24">
            <v>1.6127838567197355</v>
          </cell>
          <cell r="D24">
            <v>-0.11237771652011141</v>
          </cell>
          <cell r="E24">
            <v>1.2628751170274522E-2</v>
          </cell>
        </row>
        <row r="26">
          <cell r="A26">
            <v>18</v>
          </cell>
          <cell r="C26">
            <v>31.052908318317243</v>
          </cell>
          <cell r="E26">
            <v>0.11228284516512986</v>
          </cell>
        </row>
        <row r="27">
          <cell r="B27" t="str">
            <v>log xr</v>
          </cell>
          <cell r="C27">
            <v>1.7251615732398469</v>
          </cell>
        </row>
        <row r="31">
          <cell r="D31">
            <v>8.1270371261657467E-2</v>
          </cell>
        </row>
        <row r="34">
          <cell r="D34">
            <v>4.7108846221882869E-2</v>
          </cell>
        </row>
        <row r="36">
          <cell r="A36" t="str">
            <v>Besar Curah Hujan Periode Ulang</v>
          </cell>
        </row>
        <row r="39">
          <cell r="A39" t="str">
            <v>T (tahun)</v>
          </cell>
          <cell r="B39" t="str">
            <v>logx</v>
          </cell>
          <cell r="C39" t="str">
            <v>k</v>
          </cell>
          <cell r="D39" t="str">
            <v>S logx</v>
          </cell>
          <cell r="E39" t="str">
            <v>log Rt</v>
          </cell>
          <cell r="F39" t="str">
            <v>Rt</v>
          </cell>
        </row>
        <row r="40">
          <cell r="A40">
            <v>2</v>
          </cell>
          <cell r="B40">
            <v>1.7251615732398469</v>
          </cell>
          <cell r="C40">
            <v>-0.25</v>
          </cell>
          <cell r="D40">
            <v>8.1270371261657467E-2</v>
          </cell>
          <cell r="E40">
            <v>1.7048439804244324</v>
          </cell>
          <cell r="F40">
            <v>50.680860541187542</v>
          </cell>
        </row>
        <row r="41">
          <cell r="A41">
            <v>3</v>
          </cell>
          <cell r="B41">
            <v>1.7251615732398469</v>
          </cell>
          <cell r="C41">
            <v>0.11599999999999999</v>
          </cell>
          <cell r="D41">
            <v>8.1270371261657467E-2</v>
          </cell>
          <cell r="E41">
            <v>1.734588936306199</v>
          </cell>
          <cell r="F41">
            <v>54.273638335850649</v>
          </cell>
        </row>
        <row r="42">
          <cell r="A42">
            <v>5</v>
          </cell>
          <cell r="B42">
            <v>1.7251615732398469</v>
          </cell>
          <cell r="C42">
            <v>0.83340000000000003</v>
          </cell>
          <cell r="D42">
            <v>8.1270371261657467E-2</v>
          </cell>
          <cell r="E42">
            <v>1.7928923006493123</v>
          </cell>
          <cell r="F42">
            <v>62.071508592027534</v>
          </cell>
        </row>
        <row r="43">
          <cell r="A43">
            <v>10</v>
          </cell>
          <cell r="B43">
            <v>1.7251615732398469</v>
          </cell>
          <cell r="C43">
            <v>1.2910999999999999</v>
          </cell>
          <cell r="D43">
            <v>8.1270371261657467E-2</v>
          </cell>
          <cell r="E43">
            <v>1.8300897495757729</v>
          </cell>
          <cell r="F43">
            <v>67.622270645683145</v>
          </cell>
        </row>
        <row r="44">
          <cell r="A44">
            <v>20</v>
          </cell>
          <cell r="B44">
            <v>1.7251615732398469</v>
          </cell>
          <cell r="C44">
            <v>1.6771</v>
          </cell>
          <cell r="D44">
            <v>8.1270371261657467E-2</v>
          </cell>
          <cell r="E44">
            <v>1.8614601128827726</v>
          </cell>
          <cell r="F44">
            <v>72.687563735917138</v>
          </cell>
        </row>
        <row r="45">
          <cell r="A45">
            <v>25</v>
          </cell>
          <cell r="B45">
            <v>1.7251615732398469</v>
          </cell>
          <cell r="C45">
            <v>1.7190000000000001</v>
          </cell>
          <cell r="D45">
            <v>8.1270371261657467E-2</v>
          </cell>
          <cell r="E45">
            <v>1.864865341438636</v>
          </cell>
          <cell r="F45">
            <v>73.259734673799755</v>
          </cell>
        </row>
        <row r="46">
          <cell r="A46">
            <v>30</v>
          </cell>
          <cell r="B46">
            <v>1.7251615732398469</v>
          </cell>
          <cell r="C46">
            <v>1.7608999999999999</v>
          </cell>
          <cell r="D46">
            <v>8.1270371261657467E-2</v>
          </cell>
          <cell r="E46">
            <v>1.8682705699944995</v>
          </cell>
          <cell r="F46">
            <v>73.836409540075778</v>
          </cell>
        </row>
        <row r="47">
          <cell r="A47">
            <v>50</v>
          </cell>
          <cell r="B47">
            <v>1.7251615732398469</v>
          </cell>
          <cell r="C47">
            <v>2.0962000000000001</v>
          </cell>
          <cell r="D47">
            <v>8.1270371261657467E-2</v>
          </cell>
          <cell r="E47">
            <v>1.8955205254785332</v>
          </cell>
          <cell r="F47">
            <v>78.617734631726108</v>
          </cell>
        </row>
        <row r="48">
          <cell r="A48">
            <v>100</v>
          </cell>
          <cell r="B48">
            <v>1.7251615732398469</v>
          </cell>
          <cell r="C48">
            <v>2.3852000000000002</v>
          </cell>
          <cell r="D48">
            <v>8.1270371261657467E-2</v>
          </cell>
          <cell r="E48">
            <v>1.9190076627731523</v>
          </cell>
          <cell r="F48">
            <v>82.986540968591314</v>
          </cell>
        </row>
      </sheetData>
      <sheetData sheetId="5" refreshError="1">
        <row r="1">
          <cell r="A1">
            <v>5</v>
          </cell>
        </row>
        <row r="2">
          <cell r="A2" t="str">
            <v>Perhitungan dengan Metode Log Pearson Type III</v>
          </cell>
        </row>
        <row r="3">
          <cell r="A3" t="str">
            <v>Rumus:</v>
          </cell>
        </row>
        <row r="6">
          <cell r="A6" t="str">
            <v>No</v>
          </cell>
          <cell r="B6" t="str">
            <v>xi</v>
          </cell>
          <cell r="C6" t="str">
            <v>log xi</v>
          </cell>
          <cell r="D6" t="str">
            <v>(log xi - logx)</v>
          </cell>
          <cell r="E6" t="str">
            <v>(log xi - logx)2</v>
          </cell>
          <cell r="F6" t="str">
            <v>(log xi - logx)3</v>
          </cell>
        </row>
        <row r="7">
          <cell r="A7">
            <v>1</v>
          </cell>
          <cell r="B7">
            <v>75</v>
          </cell>
          <cell r="C7">
            <v>1.8750612633917001</v>
          </cell>
          <cell r="D7">
            <v>0.14989969015185323</v>
          </cell>
          <cell r="E7">
            <v>2.2469917107621602E-2</v>
          </cell>
          <cell r="F7">
            <v>3.368233612170304E-3</v>
          </cell>
        </row>
        <row r="8">
          <cell r="A8">
            <v>2</v>
          </cell>
          <cell r="B8">
            <v>70</v>
          </cell>
          <cell r="C8">
            <v>1.8450980400142569</v>
          </cell>
          <cell r="D8">
            <v>0.11993646677441006</v>
          </cell>
          <cell r="E8">
            <v>1.4384756062329166E-2</v>
          </cell>
          <cell r="F8">
            <v>1.7252568175275358E-3</v>
          </cell>
        </row>
        <row r="9">
          <cell r="A9">
            <v>3</v>
          </cell>
          <cell r="B9">
            <v>66</v>
          </cell>
          <cell r="C9">
            <v>1.8195439355418688</v>
          </cell>
          <cell r="D9">
            <v>9.4382362302021905E-2</v>
          </cell>
          <cell r="E9">
            <v>8.9080303137101264E-3</v>
          </cell>
          <cell r="F9">
            <v>8.4076094446598304E-4</v>
          </cell>
        </row>
        <row r="10">
          <cell r="A10">
            <v>4</v>
          </cell>
          <cell r="B10">
            <v>64</v>
          </cell>
          <cell r="C10">
            <v>1.8061799739838871</v>
          </cell>
          <cell r="D10">
            <v>8.1018400744040209E-2</v>
          </cell>
          <cell r="E10">
            <v>6.5639812591218949E-3</v>
          </cell>
          <cell r="F10">
            <v>5.3180326412790733E-4</v>
          </cell>
        </row>
        <row r="11">
          <cell r="A11">
            <v>5</v>
          </cell>
          <cell r="B11">
            <v>61</v>
          </cell>
          <cell r="C11">
            <v>1.7853298350107671</v>
          </cell>
          <cell r="D11">
            <v>6.0168261770920273E-2</v>
          </cell>
          <cell r="E11">
            <v>3.6202197245339858E-3</v>
          </cell>
          <cell r="F11">
            <v>2.1782232805400974E-4</v>
          </cell>
        </row>
        <row r="12">
          <cell r="A12">
            <v>6</v>
          </cell>
          <cell r="B12">
            <v>58</v>
          </cell>
          <cell r="C12">
            <v>1.7634279935629373</v>
          </cell>
          <cell r="D12">
            <v>3.8266420323090466E-2</v>
          </cell>
          <cell r="E12">
            <v>1.4643189243434311E-3</v>
          </cell>
          <cell r="F12">
            <v>5.6034243445981438E-5</v>
          </cell>
        </row>
        <row r="13">
          <cell r="A13">
            <v>7</v>
          </cell>
          <cell r="B13">
            <v>56</v>
          </cell>
          <cell r="C13">
            <v>1.7481880270062005</v>
          </cell>
          <cell r="D13">
            <v>2.3026453766353594E-2</v>
          </cell>
          <cell r="E13">
            <v>5.3021757305401964E-4</v>
          </cell>
          <cell r="F13">
            <v>1.2209030432036592E-5</v>
          </cell>
        </row>
        <row r="14">
          <cell r="A14">
            <v>8</v>
          </cell>
          <cell r="B14">
            <v>54</v>
          </cell>
          <cell r="C14">
            <v>1.7323937598229686</v>
          </cell>
          <cell r="D14">
            <v>7.2321865831217469E-3</v>
          </cell>
          <cell r="E14">
            <v>5.2304522773086206E-5</v>
          </cell>
          <cell r="F14">
            <v>3.7827606783609992E-7</v>
          </cell>
        </row>
        <row r="15">
          <cell r="A15">
            <v>9</v>
          </cell>
          <cell r="B15">
            <v>54</v>
          </cell>
          <cell r="C15">
            <v>1.7323937598229686</v>
          </cell>
          <cell r="D15">
            <v>7.2321865831217469E-3</v>
          </cell>
          <cell r="E15">
            <v>5.2304522773086206E-5</v>
          </cell>
          <cell r="F15">
            <v>3.7827606783609992E-7</v>
          </cell>
        </row>
        <row r="16">
          <cell r="A16">
            <v>10</v>
          </cell>
          <cell r="B16">
            <v>53</v>
          </cell>
          <cell r="C16">
            <v>1.7242758696007889</v>
          </cell>
          <cell r="D16">
            <v>-8.8570363905793315E-4</v>
          </cell>
          <cell r="E16">
            <v>7.8447093624046555E-7</v>
          </cell>
          <cell r="F16">
            <v>-6.9480876296336416E-10</v>
          </cell>
        </row>
        <row r="17">
          <cell r="A17">
            <v>11</v>
          </cell>
          <cell r="B17">
            <v>53</v>
          </cell>
          <cell r="C17">
            <v>1.7242758696007889</v>
          </cell>
          <cell r="D17">
            <v>-8.8570363905793315E-4</v>
          </cell>
          <cell r="E17">
            <v>7.8447093624046555E-7</v>
          </cell>
          <cell r="F17">
            <v>-6.9480876296336416E-10</v>
          </cell>
        </row>
        <row r="18">
          <cell r="A18">
            <v>12</v>
          </cell>
          <cell r="B18">
            <v>51</v>
          </cell>
          <cell r="C18">
            <v>1.7075701760979363</v>
          </cell>
          <cell r="D18">
            <v>-1.7591397141910603E-2</v>
          </cell>
          <cell r="E18">
            <v>3.0945725340442051E-4</v>
          </cell>
          <cell r="F18">
            <v>-5.4437854430820285E-6</v>
          </cell>
        </row>
        <row r="19">
          <cell r="A19">
            <v>13</v>
          </cell>
          <cell r="B19">
            <v>45</v>
          </cell>
          <cell r="C19">
            <v>1.6532125137753437</v>
          </cell>
          <cell r="D19">
            <v>-7.194905946450314E-2</v>
          </cell>
          <cell r="E19">
            <v>5.1766671578266088E-3</v>
          </cell>
          <cell r="F19">
            <v>-3.7245633316640713E-4</v>
          </cell>
        </row>
        <row r="20">
          <cell r="A20">
            <v>14</v>
          </cell>
          <cell r="B20">
            <v>44</v>
          </cell>
          <cell r="C20">
            <v>1.6434526764861874</v>
          </cell>
          <cell r="D20">
            <v>-8.1708896753659443E-2</v>
          </cell>
          <cell r="E20">
            <v>6.6763438087001784E-3</v>
          </cell>
          <cell r="F20">
            <v>-5.4551668695701635E-4</v>
          </cell>
        </row>
        <row r="21">
          <cell r="A21">
            <v>15</v>
          </cell>
          <cell r="B21">
            <v>43</v>
          </cell>
          <cell r="C21">
            <v>1.6334684555795864</v>
          </cell>
          <cell r="D21">
            <v>-9.1693117660260448E-2</v>
          </cell>
          <cell r="E21">
            <v>8.4076278262583664E-3</v>
          </cell>
          <cell r="F21">
            <v>-7.7092160751678822E-4</v>
          </cell>
        </row>
        <row r="22">
          <cell r="A22">
            <v>16</v>
          </cell>
          <cell r="B22">
            <v>43</v>
          </cell>
          <cell r="C22">
            <v>1.6334684555795864</v>
          </cell>
          <cell r="D22">
            <v>-9.1693117660260448E-2</v>
          </cell>
          <cell r="E22">
            <v>8.4076278262583664E-3</v>
          </cell>
          <cell r="F22">
            <v>-7.7092160751678822E-4</v>
          </cell>
        </row>
        <row r="23">
          <cell r="A23">
            <v>17</v>
          </cell>
          <cell r="B23">
            <v>41</v>
          </cell>
          <cell r="C23">
            <v>1.6127838567197355</v>
          </cell>
          <cell r="D23">
            <v>-0.11237771652011141</v>
          </cell>
          <cell r="E23">
            <v>1.2628751170274522E-2</v>
          </cell>
          <cell r="F23">
            <v>-1.4191902190161356E-3</v>
          </cell>
        </row>
        <row r="24">
          <cell r="A24">
            <v>18</v>
          </cell>
          <cell r="B24">
            <v>41</v>
          </cell>
          <cell r="C24">
            <v>1.6127838567197355</v>
          </cell>
          <cell r="D24">
            <v>-0.11237771652011141</v>
          </cell>
          <cell r="E24">
            <v>1.2628751170274522E-2</v>
          </cell>
          <cell r="F24">
            <v>-1.4191902190161356E-3</v>
          </cell>
        </row>
        <row r="26">
          <cell r="A26">
            <v>18</v>
          </cell>
          <cell r="C26">
            <v>31.052908318317243</v>
          </cell>
          <cell r="E26">
            <v>0.11228284516512986</v>
          </cell>
          <cell r="F26">
            <v>1.4492349441095492E-3</v>
          </cell>
        </row>
        <row r="27">
          <cell r="B27" t="str">
            <v>log xr</v>
          </cell>
          <cell r="C27">
            <v>1.7251615732398469</v>
          </cell>
        </row>
        <row r="30">
          <cell r="D30">
            <v>8.1270371261657467E-2</v>
          </cell>
        </row>
        <row r="34">
          <cell r="A34" t="str">
            <v xml:space="preserve">Koefisien skewnes </v>
          </cell>
          <cell r="E34">
            <v>0.17866754384499006</v>
          </cell>
        </row>
        <row r="37">
          <cell r="A37" t="str">
            <v>T (tahun)</v>
          </cell>
          <cell r="B37" t="str">
            <v>logx</v>
          </cell>
          <cell r="C37" t="str">
            <v>k</v>
          </cell>
          <cell r="D37" t="str">
            <v>S logx</v>
          </cell>
          <cell r="E37" t="str">
            <v>log XT</v>
          </cell>
          <cell r="F37" t="str">
            <v>XT</v>
          </cell>
        </row>
        <row r="38">
          <cell r="A38">
            <v>2</v>
          </cell>
          <cell r="B38">
            <v>1.7251615732398469</v>
          </cell>
          <cell r="C38">
            <v>-0.03</v>
          </cell>
          <cell r="D38">
            <v>8.1270371261657467E-2</v>
          </cell>
          <cell r="E38">
            <v>1.7227234621019971</v>
          </cell>
          <cell r="F38">
            <v>52.810887028940918</v>
          </cell>
        </row>
        <row r="39">
          <cell r="A39">
            <v>3</v>
          </cell>
          <cell r="B39">
            <v>1.7251615732398469</v>
          </cell>
          <cell r="C39">
            <v>0.25700000000000001</v>
          </cell>
          <cell r="D39">
            <v>8.1270371261657467E-2</v>
          </cell>
          <cell r="E39">
            <v>1.7460480586540927</v>
          </cell>
          <cell r="F39">
            <v>55.724741003962706</v>
          </cell>
        </row>
        <row r="40">
          <cell r="A40">
            <v>5</v>
          </cell>
          <cell r="B40">
            <v>1.7251615732398469</v>
          </cell>
          <cell r="C40">
            <v>0.83199999999999996</v>
          </cell>
          <cell r="D40">
            <v>8.1270371261657467E-2</v>
          </cell>
          <cell r="E40">
            <v>1.7927785221295458</v>
          </cell>
          <cell r="F40">
            <v>62.055248934994587</v>
          </cell>
        </row>
        <row r="41">
          <cell r="A41">
            <v>10</v>
          </cell>
          <cell r="B41">
            <v>1.7251615732398469</v>
          </cell>
          <cell r="C41">
            <v>1.298</v>
          </cell>
          <cell r="D41">
            <v>8.1270371261657467E-2</v>
          </cell>
          <cell r="E41">
            <v>1.8306505151374783</v>
          </cell>
          <cell r="F41">
            <v>67.709641621389309</v>
          </cell>
        </row>
        <row r="42">
          <cell r="A42">
            <v>20</v>
          </cell>
          <cell r="B42">
            <v>1.7251615732398469</v>
          </cell>
          <cell r="C42">
            <v>1.5985</v>
          </cell>
          <cell r="D42">
            <v>8.1270371261657467E-2</v>
          </cell>
          <cell r="E42">
            <v>1.8550722617016064</v>
          </cell>
          <cell r="F42">
            <v>71.626257830989218</v>
          </cell>
        </row>
        <row r="43">
          <cell r="A43">
            <v>25</v>
          </cell>
          <cell r="B43">
            <v>1.7251615732398469</v>
          </cell>
          <cell r="C43">
            <v>1.79</v>
          </cell>
          <cell r="D43">
            <v>8.1270371261657467E-2</v>
          </cell>
          <cell r="E43">
            <v>1.8706355377982138</v>
          </cell>
          <cell r="F43">
            <v>74.239585391628268</v>
          </cell>
        </row>
        <row r="44">
          <cell r="A44">
            <v>30</v>
          </cell>
          <cell r="B44">
            <v>1.7251615732398469</v>
          </cell>
          <cell r="C44">
            <v>1.9</v>
          </cell>
          <cell r="D44">
            <v>8.1270371261657467E-2</v>
          </cell>
          <cell r="E44">
            <v>1.8795752786369961</v>
          </cell>
          <cell r="F44">
            <v>75.783608135320748</v>
          </cell>
        </row>
        <row r="45">
          <cell r="A45">
            <v>50</v>
          </cell>
          <cell r="B45">
            <v>1.7251615732398469</v>
          </cell>
          <cell r="C45">
            <v>2.2000000000000002</v>
          </cell>
          <cell r="D45">
            <v>8.1270371261657467E-2</v>
          </cell>
          <cell r="E45">
            <v>1.9039563900154932</v>
          </cell>
          <cell r="F45">
            <v>80.159756636523454</v>
          </cell>
        </row>
        <row r="46">
          <cell r="A46">
            <v>100</v>
          </cell>
          <cell r="B46">
            <v>1.7251615732398469</v>
          </cell>
          <cell r="C46">
            <v>2.4500000000000002</v>
          </cell>
          <cell r="D46">
            <v>8.1270371261657467E-2</v>
          </cell>
          <cell r="E46">
            <v>1.9242739828309077</v>
          </cell>
          <cell r="F46">
            <v>83.998974270453516</v>
          </cell>
        </row>
      </sheetData>
      <sheetData sheetId="6" refreshError="1">
        <row r="1">
          <cell r="A1">
            <v>6</v>
          </cell>
        </row>
        <row r="2">
          <cell r="A2" t="str">
            <v>Perhitungan dengan Metode E.J. Gumbel</v>
          </cell>
        </row>
        <row r="5">
          <cell r="A5" t="str">
            <v>Rumus:</v>
          </cell>
        </row>
        <row r="12">
          <cell r="A12" t="str">
            <v>No</v>
          </cell>
          <cell r="B12" t="str">
            <v>xi</v>
          </cell>
          <cell r="C12" t="str">
            <v>(x - xR)</v>
          </cell>
          <cell r="D12" t="str">
            <v>(x - xR)2</v>
          </cell>
        </row>
        <row r="13">
          <cell r="A13">
            <v>1</v>
          </cell>
          <cell r="B13">
            <v>75</v>
          </cell>
          <cell r="C13">
            <v>21</v>
          </cell>
          <cell r="D13">
            <v>441</v>
          </cell>
        </row>
        <row r="14">
          <cell r="A14">
            <v>2</v>
          </cell>
          <cell r="B14">
            <v>70</v>
          </cell>
          <cell r="C14">
            <v>16</v>
          </cell>
          <cell r="D14">
            <v>256</v>
          </cell>
        </row>
        <row r="15">
          <cell r="A15">
            <v>3</v>
          </cell>
          <cell r="B15">
            <v>66</v>
          </cell>
          <cell r="C15">
            <v>12</v>
          </cell>
          <cell r="D15">
            <v>144</v>
          </cell>
        </row>
        <row r="16">
          <cell r="A16">
            <v>4</v>
          </cell>
          <cell r="B16">
            <v>64</v>
          </cell>
          <cell r="C16">
            <v>10</v>
          </cell>
          <cell r="D16">
            <v>100</v>
          </cell>
        </row>
        <row r="17">
          <cell r="A17">
            <v>5</v>
          </cell>
          <cell r="B17">
            <v>61</v>
          </cell>
          <cell r="C17">
            <v>7</v>
          </cell>
          <cell r="D17">
            <v>49</v>
          </cell>
        </row>
        <row r="18">
          <cell r="A18">
            <v>6</v>
          </cell>
          <cell r="B18">
            <v>58</v>
          </cell>
          <cell r="C18">
            <v>4</v>
          </cell>
          <cell r="D18">
            <v>16</v>
          </cell>
        </row>
        <row r="19">
          <cell r="A19">
            <v>7</v>
          </cell>
          <cell r="B19">
            <v>56</v>
          </cell>
          <cell r="C19">
            <v>2</v>
          </cell>
          <cell r="D19">
            <v>4</v>
          </cell>
        </row>
        <row r="20">
          <cell r="A20">
            <v>8</v>
          </cell>
          <cell r="B20">
            <v>54</v>
          </cell>
          <cell r="C20">
            <v>0</v>
          </cell>
          <cell r="D20">
            <v>0</v>
          </cell>
        </row>
        <row r="21">
          <cell r="A21">
            <v>9</v>
          </cell>
          <cell r="B21">
            <v>54</v>
          </cell>
          <cell r="C21">
            <v>0</v>
          </cell>
          <cell r="D21">
            <v>0</v>
          </cell>
        </row>
        <row r="22">
          <cell r="A22">
            <v>10</v>
          </cell>
          <cell r="B22">
            <v>53</v>
          </cell>
          <cell r="C22">
            <v>-1</v>
          </cell>
          <cell r="D22">
            <v>1</v>
          </cell>
        </row>
        <row r="23">
          <cell r="A23">
            <v>11</v>
          </cell>
          <cell r="B23">
            <v>53</v>
          </cell>
          <cell r="C23">
            <v>-1</v>
          </cell>
          <cell r="D23">
            <v>1</v>
          </cell>
        </row>
        <row r="24">
          <cell r="A24">
            <v>12</v>
          </cell>
          <cell r="B24">
            <v>51</v>
          </cell>
          <cell r="C24">
            <v>-3</v>
          </cell>
          <cell r="D24">
            <v>9</v>
          </cell>
        </row>
        <row r="25">
          <cell r="A25">
            <v>13</v>
          </cell>
          <cell r="B25">
            <v>45</v>
          </cell>
          <cell r="C25">
            <v>-9</v>
          </cell>
          <cell r="D25">
            <v>81</v>
          </cell>
        </row>
        <row r="26">
          <cell r="A26">
            <v>14</v>
          </cell>
          <cell r="B26">
            <v>44</v>
          </cell>
          <cell r="C26">
            <v>-10</v>
          </cell>
          <cell r="D26">
            <v>100</v>
          </cell>
        </row>
        <row r="27">
          <cell r="A27">
            <v>15</v>
          </cell>
          <cell r="B27">
            <v>43</v>
          </cell>
          <cell r="C27">
            <v>-11</v>
          </cell>
          <cell r="D27">
            <v>121</v>
          </cell>
        </row>
        <row r="28">
          <cell r="A28">
            <v>16</v>
          </cell>
          <cell r="B28">
            <v>43</v>
          </cell>
          <cell r="C28">
            <v>-11</v>
          </cell>
          <cell r="D28">
            <v>121</v>
          </cell>
        </row>
        <row r="29">
          <cell r="A29">
            <v>17</v>
          </cell>
          <cell r="B29">
            <v>41</v>
          </cell>
          <cell r="C29">
            <v>-13</v>
          </cell>
          <cell r="D29">
            <v>169</v>
          </cell>
        </row>
        <row r="30">
          <cell r="A30">
            <v>18</v>
          </cell>
          <cell r="B30">
            <v>41</v>
          </cell>
          <cell r="C30">
            <v>-13</v>
          </cell>
          <cell r="D30">
            <v>169</v>
          </cell>
        </row>
        <row r="32">
          <cell r="A32">
            <v>18</v>
          </cell>
          <cell r="B32">
            <v>972</v>
          </cell>
          <cell r="D32">
            <v>1782</v>
          </cell>
        </row>
        <row r="33">
          <cell r="A33" t="str">
            <v>log xr</v>
          </cell>
          <cell r="B33">
            <v>54</v>
          </cell>
        </row>
        <row r="36">
          <cell r="C36">
            <v>10.238336261901379</v>
          </cell>
        </row>
        <row r="39">
          <cell r="A39" t="str">
            <v>Dari Tabel Gumbel untuk  n = 18</v>
          </cell>
          <cell r="D39" t="str">
            <v>---&gt;Yn =</v>
          </cell>
          <cell r="E39">
            <v>0.5202</v>
          </cell>
        </row>
        <row r="40">
          <cell r="A40" t="str">
            <v>( didapat dari Lampiran   3a dan 3b )</v>
          </cell>
          <cell r="D40" t="str">
            <v>Sn =</v>
          </cell>
          <cell r="E40">
            <v>1.0492999999999999</v>
          </cell>
        </row>
        <row r="44">
          <cell r="A44" t="str">
            <v>T (tahun)</v>
          </cell>
          <cell r="B44" t="str">
            <v>Yt</v>
          </cell>
          <cell r="C44" t="str">
            <v>Yn</v>
          </cell>
          <cell r="D44" t="str">
            <v>Sn</v>
          </cell>
          <cell r="E44" t="str">
            <v>Rt</v>
          </cell>
        </row>
        <row r="45">
          <cell r="A45">
            <v>2</v>
          </cell>
          <cell r="B45">
            <v>0.36599999999999999</v>
          </cell>
          <cell r="C45">
            <v>0.5202</v>
          </cell>
          <cell r="D45">
            <v>1.0492999999999999</v>
          </cell>
          <cell r="E45">
            <v>52.5</v>
          </cell>
        </row>
        <row r="46">
          <cell r="A46">
            <v>3</v>
          </cell>
          <cell r="B46">
            <v>0.90300000000000002</v>
          </cell>
          <cell r="C46">
            <v>0.5202</v>
          </cell>
          <cell r="D46">
            <v>1.0492999999999999</v>
          </cell>
          <cell r="E46">
            <v>57.7</v>
          </cell>
        </row>
        <row r="47">
          <cell r="A47">
            <v>5</v>
          </cell>
          <cell r="B47">
            <v>1.4990000000000001</v>
          </cell>
          <cell r="C47">
            <v>0.5202</v>
          </cell>
          <cell r="D47">
            <v>1.0492999999999999</v>
          </cell>
          <cell r="E47">
            <v>63.6</v>
          </cell>
        </row>
        <row r="48">
          <cell r="A48">
            <v>10</v>
          </cell>
          <cell r="B48">
            <v>2.2509999999999999</v>
          </cell>
          <cell r="C48">
            <v>0.5202</v>
          </cell>
          <cell r="D48">
            <v>1.0492999999999999</v>
          </cell>
          <cell r="E48">
            <v>70.900000000000006</v>
          </cell>
        </row>
        <row r="49">
          <cell r="A49">
            <v>20</v>
          </cell>
          <cell r="B49">
            <v>2.9710000000000001</v>
          </cell>
          <cell r="C49">
            <v>0.5202</v>
          </cell>
          <cell r="D49">
            <v>1.0492999999999999</v>
          </cell>
          <cell r="E49">
            <v>77.900000000000006</v>
          </cell>
        </row>
        <row r="50">
          <cell r="A50">
            <v>25</v>
          </cell>
          <cell r="B50">
            <v>3.1989999999999998</v>
          </cell>
          <cell r="C50">
            <v>0.5202</v>
          </cell>
          <cell r="D50">
            <v>1.0492999999999999</v>
          </cell>
          <cell r="E50">
            <v>80.099999999999994</v>
          </cell>
        </row>
        <row r="51">
          <cell r="A51">
            <v>30</v>
          </cell>
          <cell r="B51">
            <v>3.3849999999999998</v>
          </cell>
          <cell r="C51">
            <v>0.5202</v>
          </cell>
          <cell r="D51">
            <v>1.0492999999999999</v>
          </cell>
          <cell r="E51">
            <v>82</v>
          </cell>
        </row>
        <row r="52">
          <cell r="A52">
            <v>50</v>
          </cell>
          <cell r="B52">
            <v>3.903</v>
          </cell>
          <cell r="C52">
            <v>0.5202</v>
          </cell>
          <cell r="D52">
            <v>1.0492999999999999</v>
          </cell>
          <cell r="E52">
            <v>87</v>
          </cell>
        </row>
        <row r="53">
          <cell r="A53">
            <v>100</v>
          </cell>
          <cell r="B53">
            <v>4.601</v>
          </cell>
          <cell r="C53">
            <v>0.5202</v>
          </cell>
          <cell r="D53">
            <v>1.0492999999999999</v>
          </cell>
          <cell r="E53">
            <v>93.8</v>
          </cell>
        </row>
      </sheetData>
      <sheetData sheetId="7" refreshError="1">
        <row r="1">
          <cell r="A1">
            <v>7</v>
          </cell>
        </row>
        <row r="2">
          <cell r="A2" t="str">
            <v>Perhitungan dengan Metode Iway Kadoya</v>
          </cell>
        </row>
        <row r="3">
          <cell r="A3" t="str">
            <v>Rumus:</v>
          </cell>
        </row>
        <row r="4">
          <cell r="A4" t="str">
            <v>Log (x + b) = log(xo +b) + 1/c . Z</v>
          </cell>
        </row>
        <row r="6">
          <cell r="A6" t="str">
            <v>No</v>
          </cell>
          <cell r="B6" t="str">
            <v>xi</v>
          </cell>
          <cell r="C6" t="str">
            <v>log xi</v>
          </cell>
          <cell r="D6" t="str">
            <v>xi+b</v>
          </cell>
          <cell r="E6" t="str">
            <v>Y =log(xi+b)</v>
          </cell>
          <cell r="G6" t="str">
            <v>Y2</v>
          </cell>
        </row>
        <row r="7">
          <cell r="A7">
            <v>1</v>
          </cell>
          <cell r="B7">
            <v>75</v>
          </cell>
          <cell r="C7">
            <v>1.8750612633917001</v>
          </cell>
          <cell r="D7">
            <v>48.062629255873333</v>
          </cell>
          <cell r="E7">
            <v>1.6818075251046649</v>
          </cell>
          <cell r="G7">
            <v>2.828476551498678</v>
          </cell>
        </row>
        <row r="8">
          <cell r="A8">
            <v>2</v>
          </cell>
          <cell r="B8">
            <v>70</v>
          </cell>
          <cell r="C8">
            <v>1.8450980400142569</v>
          </cell>
          <cell r="D8">
            <v>43.062629255873333</v>
          </cell>
          <cell r="E8">
            <v>1.63410054282275</v>
          </cell>
          <cell r="G8">
            <v>2.670284584053606</v>
          </cell>
        </row>
        <row r="9">
          <cell r="A9">
            <v>3</v>
          </cell>
          <cell r="B9">
            <v>66</v>
          </cell>
          <cell r="C9">
            <v>1.8195439355418688</v>
          </cell>
          <cell r="D9">
            <v>39.062629255873333</v>
          </cell>
          <cell r="E9">
            <v>1.591761471744654</v>
          </cell>
          <cell r="G9">
            <v>2.533704582930707</v>
          </cell>
          <cell r="I9" t="str">
            <v>1/c =</v>
          </cell>
          <cell r="J9" t="str">
            <v>((2n)/(n-1) x (log((xi+b)/(Xo+b)))^2)0,5</v>
          </cell>
        </row>
        <row r="10">
          <cell r="A10">
            <v>4</v>
          </cell>
          <cell r="B10">
            <v>64</v>
          </cell>
          <cell r="C10">
            <v>1.8061799739838871</v>
          </cell>
          <cell r="D10">
            <v>37.062629255873333</v>
          </cell>
          <cell r="E10">
            <v>1.5689362253124433</v>
          </cell>
          <cell r="G10">
            <v>2.4615608790976578</v>
          </cell>
          <cell r="I10" t="str">
            <v>1/c = Akar[(2.n)/(n-1)] kali  Akar(X2-Xo2)</v>
          </cell>
        </row>
        <row r="11">
          <cell r="A11">
            <v>5</v>
          </cell>
          <cell r="B11">
            <v>61</v>
          </cell>
          <cell r="C11">
            <v>1.7853298350107671</v>
          </cell>
          <cell r="D11">
            <v>34.062629255873333</v>
          </cell>
          <cell r="E11">
            <v>1.5322781676208947</v>
          </cell>
          <cell r="G11">
            <v>2.3478763829676468</v>
          </cell>
          <cell r="I11" t="str">
            <v>1/c=</v>
          </cell>
          <cell r="J11">
            <v>0.2384988271664889</v>
          </cell>
        </row>
        <row r="12">
          <cell r="A12">
            <v>6</v>
          </cell>
          <cell r="B12">
            <v>58</v>
          </cell>
          <cell r="C12">
            <v>1.7634279935629373</v>
          </cell>
          <cell r="D12">
            <v>31.062629255873336</v>
          </cell>
          <cell r="E12">
            <v>1.4922382132402483</v>
          </cell>
          <cell r="G12">
            <v>2.2267748850544486</v>
          </cell>
        </row>
        <row r="13">
          <cell r="A13">
            <v>7</v>
          </cell>
          <cell r="B13">
            <v>56</v>
          </cell>
          <cell r="C13">
            <v>1.7481880270062005</v>
          </cell>
          <cell r="D13">
            <v>29.062629255873336</v>
          </cell>
          <cell r="E13">
            <v>1.463334901760488</v>
          </cell>
          <cell r="G13">
            <v>2.1413490347103772</v>
          </cell>
          <cell r="I13" t="str">
            <v>Rumus :</v>
          </cell>
        </row>
        <row r="14">
          <cell r="A14">
            <v>8</v>
          </cell>
          <cell r="B14">
            <v>54</v>
          </cell>
          <cell r="C14">
            <v>1.7323937598229686</v>
          </cell>
          <cell r="D14">
            <v>27.062629255873336</v>
          </cell>
          <cell r="E14">
            <v>1.4323699879691631</v>
          </cell>
          <cell r="G14">
            <v>2.0516837824347807</v>
          </cell>
          <cell r="I14" t="str">
            <v>Log  (x+b) = log(xo+b) +1/c . Z</v>
          </cell>
        </row>
        <row r="15">
          <cell r="A15">
            <v>9</v>
          </cell>
          <cell r="B15">
            <v>54</v>
          </cell>
          <cell r="C15">
            <v>1.7323937598229686</v>
          </cell>
          <cell r="D15">
            <v>27.062629255873336</v>
          </cell>
          <cell r="E15">
            <v>1.4323699879691631</v>
          </cell>
          <cell r="G15">
            <v>2.0516837824347807</v>
          </cell>
        </row>
        <row r="16">
          <cell r="A16">
            <v>10</v>
          </cell>
          <cell r="B16">
            <v>53</v>
          </cell>
          <cell r="C16">
            <v>1.7242758696007889</v>
          </cell>
          <cell r="D16">
            <v>26.062629255873336</v>
          </cell>
          <cell r="E16">
            <v>1.4160182261777212</v>
          </cell>
          <cell r="G16">
            <v>2.0051076168674999</v>
          </cell>
          <cell r="I16" t="str">
            <v>T</v>
          </cell>
          <cell r="J16" t="str">
            <v>z</v>
          </cell>
          <cell r="K16" t="str">
            <v>1/c . z</v>
          </cell>
          <cell r="L16" t="str">
            <v>Xo + 1/c.z</v>
          </cell>
          <cell r="M16" t="str">
            <v>x+b</v>
          </cell>
          <cell r="N16" t="str">
            <v>XT</v>
          </cell>
        </row>
        <row r="17">
          <cell r="A17">
            <v>11</v>
          </cell>
          <cell r="B17">
            <v>53</v>
          </cell>
          <cell r="C17">
            <v>1.7242758696007889</v>
          </cell>
          <cell r="D17">
            <v>26.062629255873336</v>
          </cell>
          <cell r="E17">
            <v>1.4160182261777212</v>
          </cell>
          <cell r="G17">
            <v>2.0051076168674999</v>
          </cell>
        </row>
        <row r="18">
          <cell r="A18">
            <v>12</v>
          </cell>
          <cell r="B18">
            <v>51</v>
          </cell>
          <cell r="C18">
            <v>1.7075701760979363</v>
          </cell>
          <cell r="D18">
            <v>24.062629255873336</v>
          </cell>
          <cell r="E18">
            <v>1.3813430797341042</v>
          </cell>
          <cell r="G18">
            <v>1.9081087039292997</v>
          </cell>
          <cell r="I18">
            <v>5</v>
          </cell>
          <cell r="J18">
            <v>0.59509999999999996</v>
          </cell>
          <cell r="K18">
            <v>0.14193065204677754</v>
          </cell>
          <cell r="L18">
            <v>1.5441067522320779</v>
          </cell>
          <cell r="M18">
            <v>35.003119625727926</v>
          </cell>
          <cell r="N18">
            <v>61.940490369854587</v>
          </cell>
        </row>
        <row r="19">
          <cell r="A19">
            <v>13</v>
          </cell>
          <cell r="B19">
            <v>45</v>
          </cell>
          <cell r="C19">
            <v>1.6532125137753437</v>
          </cell>
          <cell r="D19">
            <v>18.062629255873336</v>
          </cell>
          <cell r="E19">
            <v>1.2567809679158033</v>
          </cell>
          <cell r="G19">
            <v>1.5794984013153834</v>
          </cell>
          <cell r="I19">
            <v>10</v>
          </cell>
          <cell r="J19">
            <v>0.90620000000000001</v>
          </cell>
          <cell r="K19">
            <v>0.21612763717827224</v>
          </cell>
          <cell r="L19">
            <v>1.6183037373635727</v>
          </cell>
          <cell r="M19">
            <v>41.52443551674709</v>
          </cell>
          <cell r="N19">
            <v>68.461806260873757</v>
          </cell>
        </row>
        <row r="20">
          <cell r="A20">
            <v>14</v>
          </cell>
          <cell r="B20">
            <v>44</v>
          </cell>
          <cell r="C20">
            <v>1.6434526764861874</v>
          </cell>
          <cell r="D20">
            <v>17.062629255873336</v>
          </cell>
          <cell r="E20">
            <v>1.2320459543423357</v>
          </cell>
          <cell r="G20">
            <v>1.5179372336113166</v>
          </cell>
          <cell r="I20">
            <v>20</v>
          </cell>
          <cell r="J20">
            <v>1.1631</v>
          </cell>
          <cell r="K20">
            <v>0.27739798587734327</v>
          </cell>
          <cell r="L20">
            <v>1.6795740860626436</v>
          </cell>
          <cell r="M20">
            <v>47.816092840830585</v>
          </cell>
          <cell r="N20">
            <v>74.753463584957245</v>
          </cell>
        </row>
        <row r="21">
          <cell r="A21">
            <v>15</v>
          </cell>
          <cell r="B21">
            <v>43</v>
          </cell>
          <cell r="C21">
            <v>1.6334684555795864</v>
          </cell>
          <cell r="D21">
            <v>16.062629255873336</v>
          </cell>
          <cell r="E21">
            <v>1.2058166354543072</v>
          </cell>
          <cell r="G21">
            <v>1.4539937583383455</v>
          </cell>
          <cell r="I21">
            <v>25</v>
          </cell>
          <cell r="J21">
            <v>1.2379</v>
          </cell>
          <cell r="K21">
            <v>0.2952376981493966</v>
          </cell>
          <cell r="L21">
            <v>1.6974137983346971</v>
          </cell>
          <cell r="M21">
            <v>49.821155780304679</v>
          </cell>
          <cell r="N21">
            <v>76.758526524431346</v>
          </cell>
        </row>
        <row r="22">
          <cell r="A22">
            <v>16</v>
          </cell>
          <cell r="B22">
            <v>43</v>
          </cell>
          <cell r="C22">
            <v>1.6334684555795864</v>
          </cell>
          <cell r="D22">
            <v>16.062629255873336</v>
          </cell>
          <cell r="E22">
            <v>1.2058166354543072</v>
          </cell>
          <cell r="G22">
            <v>1.4539937583383455</v>
          </cell>
          <cell r="I22">
            <v>30</v>
          </cell>
          <cell r="J22">
            <v>1.2790999999999999</v>
          </cell>
          <cell r="K22">
            <v>0.30506384982865592</v>
          </cell>
          <cell r="L22">
            <v>1.7072399500139563</v>
          </cell>
          <cell r="M22">
            <v>50.961235682977687</v>
          </cell>
          <cell r="N22">
            <v>77.898606427104355</v>
          </cell>
        </row>
        <row r="23">
          <cell r="A23">
            <v>17</v>
          </cell>
          <cell r="B23">
            <v>41</v>
          </cell>
          <cell r="C23">
            <v>1.6127838567197355</v>
          </cell>
          <cell r="D23">
            <v>14.062629255873336</v>
          </cell>
          <cell r="E23">
            <v>1.1480665272673176</v>
          </cell>
          <cell r="G23">
            <v>1.3180567510316386</v>
          </cell>
          <cell r="I23">
            <v>50</v>
          </cell>
          <cell r="J23">
            <v>1.4521999999999999</v>
          </cell>
          <cell r="K23">
            <v>0.34634799681117517</v>
          </cell>
          <cell r="L23">
            <v>1.7485240969964755</v>
          </cell>
          <cell r="M23">
            <v>56.04335123706457</v>
          </cell>
          <cell r="N23">
            <v>82.980721981191238</v>
          </cell>
        </row>
        <row r="24">
          <cell r="A24">
            <v>18</v>
          </cell>
          <cell r="B24">
            <v>41</v>
          </cell>
          <cell r="C24">
            <v>1.6127838567197355</v>
          </cell>
          <cell r="D24">
            <v>14.062629255873336</v>
          </cell>
          <cell r="E24">
            <v>1.1480665272673176</v>
          </cell>
          <cell r="G24">
            <v>1.3180567510316386</v>
          </cell>
          <cell r="I24">
            <v>100</v>
          </cell>
          <cell r="J24">
            <v>1.645</v>
          </cell>
          <cell r="K24">
            <v>0.39233057068887423</v>
          </cell>
          <cell r="L24">
            <v>1.7945066708741746</v>
          </cell>
          <cell r="M24">
            <v>62.302671720508428</v>
          </cell>
          <cell r="N24">
            <v>89.240042464635096</v>
          </cell>
        </row>
        <row r="32">
          <cell r="A32">
            <v>18</v>
          </cell>
          <cell r="C32">
            <v>31.052908318317243</v>
          </cell>
          <cell r="E32">
            <v>25.239169803335407</v>
          </cell>
          <cell r="G32">
            <v>35.873255056513656</v>
          </cell>
        </row>
        <row r="33">
          <cell r="B33" t="str">
            <v>log xr</v>
          </cell>
          <cell r="C33">
            <v>1.7251615732398469</v>
          </cell>
          <cell r="D33" t="str">
            <v>Xo</v>
          </cell>
          <cell r="E33">
            <v>1.4021761001853004</v>
          </cell>
          <cell r="F33" t="str">
            <v>x2</v>
          </cell>
          <cell r="G33">
            <v>1.9929586142507587</v>
          </cell>
        </row>
        <row r="34">
          <cell r="B34" t="str">
            <v>xo</v>
          </cell>
          <cell r="C34">
            <v>1.7251615732398469</v>
          </cell>
        </row>
        <row r="41">
          <cell r="A41" t="str">
            <v>m</v>
          </cell>
          <cell r="B41" t="str">
            <v>xs</v>
          </cell>
          <cell r="C41" t="str">
            <v>xs</v>
          </cell>
          <cell r="D41" t="str">
            <v>xs.xt</v>
          </cell>
          <cell r="E41" t="str">
            <v>xb+xo</v>
          </cell>
          <cell r="G41" t="str">
            <v>xs.xt-xo2</v>
          </cell>
          <cell r="H41" t="str">
            <v>2xo-(xs+xt)</v>
          </cell>
          <cell r="I41" t="str">
            <v>bi</v>
          </cell>
        </row>
        <row r="42">
          <cell r="A42">
            <v>1</v>
          </cell>
          <cell r="B42">
            <v>75</v>
          </cell>
          <cell r="C42">
            <v>41</v>
          </cell>
          <cell r="D42">
            <v>3075</v>
          </cell>
          <cell r="E42">
            <v>116</v>
          </cell>
          <cell r="G42">
            <v>3072.0238175462168</v>
          </cell>
          <cell r="H42">
            <v>-112.54967685352031</v>
          </cell>
          <cell r="I42">
            <v>-27.294825746539942</v>
          </cell>
        </row>
        <row r="43">
          <cell r="A43">
            <v>2</v>
          </cell>
          <cell r="B43">
            <v>70</v>
          </cell>
          <cell r="C43">
            <v>41</v>
          </cell>
          <cell r="D43">
            <v>2870</v>
          </cell>
          <cell r="E43">
            <v>111</v>
          </cell>
          <cell r="G43">
            <v>2867.0238175462168</v>
          </cell>
          <cell r="H43">
            <v>-107.54967685352031</v>
          </cell>
          <cell r="I43">
            <v>-26.657670217373354</v>
          </cell>
        </row>
        <row r="44">
          <cell r="A44">
            <v>3</v>
          </cell>
          <cell r="B44">
            <v>66</v>
          </cell>
          <cell r="C44">
            <v>43</v>
          </cell>
          <cell r="D44">
            <v>2838</v>
          </cell>
          <cell r="E44">
            <v>109</v>
          </cell>
          <cell r="G44">
            <v>2835.0238175462168</v>
          </cell>
          <cell r="H44">
            <v>-105.54967685352031</v>
          </cell>
          <cell r="I44">
            <v>-26.859616268466695</v>
          </cell>
        </row>
        <row r="46">
          <cell r="H46" t="str">
            <v>jumlah</v>
          </cell>
          <cell r="I46">
            <v>-80.812112232379988</v>
          </cell>
        </row>
        <row r="47">
          <cell r="H47" t="str">
            <v>b =</v>
          </cell>
          <cell r="I47">
            <v>-26.937370744126664</v>
          </cell>
        </row>
      </sheetData>
      <sheetData sheetId="8" refreshError="1">
        <row r="1">
          <cell r="P1" t="str">
            <v>Uji Chi-square untuk beberapa Sebaran</v>
          </cell>
          <cell r="AA1" t="str">
            <v>Uji Smirnov untuk Sebaran Gumbel</v>
          </cell>
        </row>
        <row r="3">
          <cell r="P3" t="str">
            <v>Probabilitas</v>
          </cell>
          <cell r="R3" t="str">
            <v>Normal</v>
          </cell>
          <cell r="T3" t="str">
            <v>Log-Normal</v>
          </cell>
          <cell r="AA3" t="str">
            <v>No</v>
          </cell>
          <cell r="AB3" t="str">
            <v>Data</v>
          </cell>
          <cell r="AC3" t="str">
            <v>PEmpiris</v>
          </cell>
          <cell r="AD3" t="str">
            <v>PTeoritis</v>
          </cell>
          <cell r="AE3" t="str">
            <v>D P</v>
          </cell>
        </row>
        <row r="4">
          <cell r="P4" t="str">
            <v>Prosen</v>
          </cell>
          <cell r="Q4" t="str">
            <v>Ef</v>
          </cell>
          <cell r="R4" t="str">
            <v>Of</v>
          </cell>
          <cell r="S4" t="str">
            <v>(Of-Ef)2</v>
          </cell>
          <cell r="T4" t="str">
            <v>Of</v>
          </cell>
          <cell r="AA4" t="str">
            <v>m</v>
          </cell>
          <cell r="AB4" t="str">
            <v>mm/hari</v>
          </cell>
          <cell r="AC4" t="str">
            <v>%</v>
          </cell>
          <cell r="AD4" t="str">
            <v>%</v>
          </cell>
          <cell r="AE4" t="str">
            <v>%</v>
          </cell>
        </row>
        <row r="5">
          <cell r="P5" t="str">
            <v>0 &gt; P &gt; 20</v>
          </cell>
          <cell r="Q5">
            <v>3.6</v>
          </cell>
          <cell r="R5">
            <v>4</v>
          </cell>
          <cell r="S5">
            <v>0.15999999999999992</v>
          </cell>
          <cell r="T5">
            <v>2</v>
          </cell>
        </row>
        <row r="6">
          <cell r="P6" t="str">
            <v>20 &gt; P &gt; 40</v>
          </cell>
          <cell r="Q6">
            <v>3.6</v>
          </cell>
          <cell r="R6">
            <v>2</v>
          </cell>
          <cell r="S6">
            <v>2.5600000000000005</v>
          </cell>
          <cell r="T6">
            <v>4</v>
          </cell>
          <cell r="AA6">
            <v>1</v>
          </cell>
          <cell r="AB6">
            <v>75</v>
          </cell>
          <cell r="AC6">
            <v>94.736842105263165</v>
          </cell>
          <cell r="AD6">
            <v>7.8</v>
          </cell>
          <cell r="AE6">
            <v>86.936842105263167</v>
          </cell>
        </row>
        <row r="7">
          <cell r="P7" t="str">
            <v>40 &gt; P &gt; 60</v>
          </cell>
          <cell r="Q7">
            <v>3.6</v>
          </cell>
          <cell r="R7">
            <v>5</v>
          </cell>
          <cell r="S7">
            <v>1.9599999999999997</v>
          </cell>
          <cell r="T7">
            <v>5</v>
          </cell>
          <cell r="AA7">
            <v>2</v>
          </cell>
          <cell r="AB7">
            <v>70</v>
          </cell>
          <cell r="AC7">
            <v>89.473684210526315</v>
          </cell>
          <cell r="AD7">
            <v>9.5</v>
          </cell>
          <cell r="AE7">
            <v>79.973684210526315</v>
          </cell>
        </row>
        <row r="8">
          <cell r="P8" t="str">
            <v>60 &gt; P &gt; 80</v>
          </cell>
          <cell r="Q8">
            <v>3.6</v>
          </cell>
          <cell r="R8">
            <v>3</v>
          </cell>
          <cell r="S8">
            <v>0.3600000000000001</v>
          </cell>
          <cell r="T8">
            <v>2</v>
          </cell>
          <cell r="AA8">
            <v>3</v>
          </cell>
          <cell r="AB8">
            <v>66</v>
          </cell>
          <cell r="AC8">
            <v>84.21052631578948</v>
          </cell>
          <cell r="AD8">
            <v>19</v>
          </cell>
          <cell r="AE8">
            <v>65.21052631578948</v>
          </cell>
        </row>
        <row r="9">
          <cell r="P9" t="str">
            <v>80 &gt; P &gt; 100</v>
          </cell>
          <cell r="Q9">
            <v>3.6</v>
          </cell>
          <cell r="R9">
            <v>4</v>
          </cell>
          <cell r="S9">
            <v>0.15999999999999992</v>
          </cell>
          <cell r="T9">
            <v>5</v>
          </cell>
          <cell r="AA9">
            <v>4</v>
          </cell>
          <cell r="AB9">
            <v>64</v>
          </cell>
          <cell r="AC9">
            <v>78.94736842105263</v>
          </cell>
          <cell r="AD9">
            <v>20</v>
          </cell>
          <cell r="AE9">
            <v>58.94736842105263</v>
          </cell>
        </row>
        <row r="10">
          <cell r="AA10">
            <v>5</v>
          </cell>
          <cell r="AB10">
            <v>61</v>
          </cell>
          <cell r="AC10">
            <v>73.684210526315795</v>
          </cell>
          <cell r="AD10">
            <v>20.100000000000001</v>
          </cell>
          <cell r="AE10">
            <v>53.584210526315793</v>
          </cell>
        </row>
        <row r="11">
          <cell r="P11" t="str">
            <v>Jumlah</v>
          </cell>
          <cell r="Q11">
            <v>18</v>
          </cell>
          <cell r="R11">
            <v>18</v>
          </cell>
          <cell r="S11">
            <v>5.2000000000000011</v>
          </cell>
          <cell r="T11">
            <v>18</v>
          </cell>
          <cell r="AA11">
            <v>6</v>
          </cell>
          <cell r="AB11">
            <v>58</v>
          </cell>
          <cell r="AC11">
            <v>68.421052631578945</v>
          </cell>
          <cell r="AD11">
            <v>20.8</v>
          </cell>
          <cell r="AE11">
            <v>47.621052631578948</v>
          </cell>
        </row>
        <row r="12">
          <cell r="P12" t="str">
            <v>ckr</v>
          </cell>
          <cell r="Q12">
            <v>5.9909999999999997</v>
          </cell>
          <cell r="S12">
            <v>5.9909999999999997</v>
          </cell>
          <cell r="AA12">
            <v>7</v>
          </cell>
          <cell r="AB12">
            <v>56</v>
          </cell>
          <cell r="AC12">
            <v>63.15789473684211</v>
          </cell>
          <cell r="AD12">
            <v>21</v>
          </cell>
          <cell r="AE12">
            <v>42.15789473684211</v>
          </cell>
        </row>
        <row r="13">
          <cell r="P13" t="str">
            <v>c2</v>
          </cell>
          <cell r="S13">
            <v>0.28888888888888897</v>
          </cell>
          <cell r="AA13">
            <v>8</v>
          </cell>
          <cell r="AB13">
            <v>54</v>
          </cell>
          <cell r="AC13">
            <v>57.894736842105267</v>
          </cell>
          <cell r="AD13">
            <v>22.2</v>
          </cell>
          <cell r="AE13">
            <v>35.694736842105272</v>
          </cell>
        </row>
        <row r="14">
          <cell r="P14" t="str">
            <v>Kesimpulan</v>
          </cell>
          <cell r="R14" t="str">
            <v>memenuhi</v>
          </cell>
          <cell r="T14" t="str">
            <v>memenuhi</v>
          </cell>
          <cell r="AA14">
            <v>9</v>
          </cell>
          <cell r="AB14">
            <v>54</v>
          </cell>
          <cell r="AC14">
            <v>52.631578947368425</v>
          </cell>
          <cell r="AD14">
            <v>38.200000000000003</v>
          </cell>
          <cell r="AE14">
            <v>14.431578947368422</v>
          </cell>
        </row>
        <row r="15">
          <cell r="AA15">
            <v>10</v>
          </cell>
          <cell r="AB15">
            <v>53</v>
          </cell>
          <cell r="AC15">
            <v>47.368421052631582</v>
          </cell>
          <cell r="AD15">
            <v>40</v>
          </cell>
          <cell r="AE15">
            <v>7.3684210526315823</v>
          </cell>
        </row>
        <row r="16">
          <cell r="AA16">
            <v>11</v>
          </cell>
          <cell r="AB16">
            <v>53</v>
          </cell>
          <cell r="AC16">
            <v>42.105263157894733</v>
          </cell>
          <cell r="AD16">
            <v>42</v>
          </cell>
          <cell r="AE16">
            <v>0.10526315789473273</v>
          </cell>
        </row>
        <row r="17">
          <cell r="AA17">
            <v>12</v>
          </cell>
          <cell r="AB17">
            <v>51</v>
          </cell>
          <cell r="AC17">
            <v>36.842105263157897</v>
          </cell>
          <cell r="AD17">
            <v>68</v>
          </cell>
          <cell r="AE17">
            <v>31.157894736842103</v>
          </cell>
        </row>
        <row r="18">
          <cell r="AA18">
            <v>13</v>
          </cell>
          <cell r="AB18">
            <v>45</v>
          </cell>
          <cell r="AC18">
            <v>31.578947368421055</v>
          </cell>
          <cell r="AD18">
            <v>72.5</v>
          </cell>
          <cell r="AE18">
            <v>40.921052631578945</v>
          </cell>
        </row>
        <row r="19">
          <cell r="AA19">
            <v>14</v>
          </cell>
          <cell r="AB19">
            <v>44</v>
          </cell>
          <cell r="AC19">
            <v>26.31578947368422</v>
          </cell>
          <cell r="AD19">
            <v>76.099999999999994</v>
          </cell>
          <cell r="AE19">
            <v>49.784210526315775</v>
          </cell>
        </row>
        <row r="20">
          <cell r="AA20">
            <v>15</v>
          </cell>
          <cell r="AB20">
            <v>43</v>
          </cell>
          <cell r="AC20">
            <v>21.05263157894737</v>
          </cell>
          <cell r="AD20">
            <v>77.900000000000006</v>
          </cell>
          <cell r="AE20">
            <v>56.847368421052636</v>
          </cell>
        </row>
        <row r="21">
          <cell r="AA21">
            <v>16</v>
          </cell>
          <cell r="AB21">
            <v>43</v>
          </cell>
          <cell r="AC21">
            <v>15.789473684210535</v>
          </cell>
          <cell r="AD21">
            <v>83.7</v>
          </cell>
          <cell r="AE21">
            <v>67.910526315789468</v>
          </cell>
        </row>
        <row r="22">
          <cell r="AA22">
            <v>17</v>
          </cell>
          <cell r="AB22">
            <v>41</v>
          </cell>
          <cell r="AC22">
            <v>10.526315789473685</v>
          </cell>
          <cell r="AD22">
            <v>87.5</v>
          </cell>
          <cell r="AE22">
            <v>76.973684210526315</v>
          </cell>
        </row>
        <row r="23">
          <cell r="AA23">
            <v>18</v>
          </cell>
          <cell r="AB23">
            <v>41</v>
          </cell>
          <cell r="AC23">
            <v>5.2631578947368496</v>
          </cell>
          <cell r="AD23">
            <v>90.5</v>
          </cell>
          <cell r="AE23">
            <v>85.23684210526315</v>
          </cell>
        </row>
        <row r="31">
          <cell r="AA31" t="str">
            <v>a  (%)</v>
          </cell>
          <cell r="AB31" t="str">
            <v>=</v>
          </cell>
          <cell r="AC31">
            <v>5</v>
          </cell>
          <cell r="AD31" t="str">
            <v>%</v>
          </cell>
        </row>
        <row r="32">
          <cell r="AA32" t="str">
            <v>tingkat kepercayaan       =</v>
          </cell>
          <cell r="AC32">
            <v>95</v>
          </cell>
          <cell r="AD32" t="str">
            <v>%</v>
          </cell>
        </row>
        <row r="33">
          <cell r="AA33" t="str">
            <v>Banyak data                    =</v>
          </cell>
          <cell r="AC33">
            <v>18</v>
          </cell>
          <cell r="AD33" t="str">
            <v>%</v>
          </cell>
        </row>
        <row r="34">
          <cell r="AA34" t="str">
            <v>D Pkritis    (%)                     =</v>
          </cell>
          <cell r="AC34">
            <v>37.71</v>
          </cell>
          <cell r="AD34" t="str">
            <v>%   Tabel Uji Smirnov-Kolmogorov</v>
          </cell>
        </row>
        <row r="35">
          <cell r="AA35" t="str">
            <v xml:space="preserve">D Pmax  </v>
          </cell>
          <cell r="AB35" t="str">
            <v>=</v>
          </cell>
          <cell r="AC35">
            <v>86.936842105263167</v>
          </cell>
          <cell r="AD35" t="str">
            <v>%</v>
          </cell>
        </row>
        <row r="36">
          <cell r="AB36" t="str">
            <v>Pmax &gt; Pkr   tidak memenuhi  !</v>
          </cell>
        </row>
      </sheetData>
      <sheetData sheetId="9" refreshError="1">
        <row r="2">
          <cell r="A2" t="str">
            <v>DISTRIBUSI HUJAN  JAM-JAMAN</v>
          </cell>
        </row>
        <row r="4">
          <cell r="A4" t="str">
            <v>Rumus Mononobe</v>
          </cell>
        </row>
        <row r="9">
          <cell r="A9" t="str">
            <v>NISBAH HUJAN JAM-JAMAN</v>
          </cell>
        </row>
        <row r="11">
          <cell r="A11" t="str">
            <v>Rumus</v>
          </cell>
        </row>
        <row r="12">
          <cell r="B12" t="str">
            <v>Rt =  t . Rt ( t - 1 ) (Rt-1)</v>
          </cell>
        </row>
        <row r="14">
          <cell r="A14" t="str">
            <v>R24 = 1 mm untuk satuan hidrograf</v>
          </cell>
        </row>
        <row r="15">
          <cell r="A15" t="str">
            <v>aktu konsentrasi    =</v>
          </cell>
          <cell r="C15">
            <v>5</v>
          </cell>
        </row>
        <row r="17">
          <cell r="A17" t="str">
            <v>T</v>
          </cell>
          <cell r="B17" t="str">
            <v>RT</v>
          </cell>
          <cell r="C17" t="str">
            <v>Var</v>
          </cell>
          <cell r="D17" t="str">
            <v>Rt</v>
          </cell>
          <cell r="E17" t="str">
            <v>Var</v>
          </cell>
          <cell r="F17" t="str">
            <v>%</v>
          </cell>
        </row>
        <row r="19">
          <cell r="A19">
            <v>1</v>
          </cell>
          <cell r="B19">
            <v>0.58479999999999999</v>
          </cell>
          <cell r="C19" t="str">
            <v>R24</v>
          </cell>
          <cell r="D19">
            <v>0.58479999999999999</v>
          </cell>
          <cell r="E19" t="str">
            <v>R24</v>
          </cell>
          <cell r="F19">
            <v>58.48</v>
          </cell>
        </row>
        <row r="20">
          <cell r="A20">
            <v>2</v>
          </cell>
          <cell r="B20">
            <v>0.36840000000000001</v>
          </cell>
          <cell r="C20" t="str">
            <v>R24</v>
          </cell>
          <cell r="D20">
            <v>0.15200000000000002</v>
          </cell>
          <cell r="E20" t="str">
            <v>R24</v>
          </cell>
          <cell r="F20">
            <v>15.200000000000003</v>
          </cell>
        </row>
        <row r="21">
          <cell r="A21">
            <v>3</v>
          </cell>
          <cell r="B21">
            <v>0.28110000000000002</v>
          </cell>
          <cell r="C21" t="str">
            <v>R24</v>
          </cell>
          <cell r="D21">
            <v>0.10650000000000004</v>
          </cell>
          <cell r="E21" t="str">
            <v>R24</v>
          </cell>
          <cell r="F21">
            <v>10.650000000000004</v>
          </cell>
        </row>
        <row r="22">
          <cell r="A22">
            <v>4</v>
          </cell>
          <cell r="B22">
            <v>0.2321</v>
          </cell>
          <cell r="C22" t="str">
            <v>R24</v>
          </cell>
          <cell r="D22">
            <v>8.5099999999999953E-2</v>
          </cell>
          <cell r="E22" t="str">
            <v>R24</v>
          </cell>
          <cell r="F22">
            <v>8.5099999999999945</v>
          </cell>
        </row>
        <row r="23">
          <cell r="A23">
            <v>5</v>
          </cell>
          <cell r="B23">
            <v>0.2</v>
          </cell>
          <cell r="C23" t="str">
            <v>R24</v>
          </cell>
          <cell r="D23">
            <v>7.1599999999999997E-2</v>
          </cell>
          <cell r="E23" t="str">
            <v>R24</v>
          </cell>
          <cell r="F23">
            <v>7.16</v>
          </cell>
        </row>
        <row r="24">
          <cell r="E24" t="str">
            <v>JUmlah</v>
          </cell>
          <cell r="F24">
            <v>100</v>
          </cell>
        </row>
        <row r="26">
          <cell r="A26" t="str">
            <v>Hujan Efektif (Netto)</v>
          </cell>
        </row>
        <row r="28">
          <cell r="A28" t="str">
            <v>Rumus</v>
          </cell>
        </row>
        <row r="29">
          <cell r="B29" t="str">
            <v>Rn = C . R</v>
          </cell>
        </row>
      </sheetData>
      <sheetData sheetId="10" refreshError="1">
        <row r="2">
          <cell r="A2" t="str">
            <v>PERHITUNGAN DEBIT BANJIR RANCANGAN METODE SNYDER</v>
          </cell>
        </row>
        <row r="4">
          <cell r="A4" t="str">
            <v>Data :</v>
          </cell>
        </row>
        <row r="5">
          <cell r="A5" t="str">
            <v>Luas Das (A) =</v>
          </cell>
          <cell r="D5">
            <v>796</v>
          </cell>
          <cell r="E5" t="str">
            <v>km2</v>
          </cell>
        </row>
        <row r="6">
          <cell r="A6" t="str">
            <v>Panjang Sungai (L) =</v>
          </cell>
          <cell r="D6">
            <v>70</v>
          </cell>
          <cell r="E6" t="str">
            <v>km2</v>
          </cell>
        </row>
        <row r="7">
          <cell r="A7" t="str">
            <v>Panj Konsentrasi Sungai (Lc) =</v>
          </cell>
          <cell r="D7">
            <v>46</v>
          </cell>
          <cell r="E7" t="str">
            <v>km2</v>
          </cell>
        </row>
        <row r="8">
          <cell r="A8" t="str">
            <v>Ct</v>
          </cell>
          <cell r="D8">
            <v>1.1000000000000001</v>
          </cell>
        </row>
        <row r="9">
          <cell r="A9" t="str">
            <v>Cp</v>
          </cell>
          <cell r="D9">
            <v>0.69</v>
          </cell>
        </row>
        <row r="10">
          <cell r="A10" t="str">
            <v>tR</v>
          </cell>
          <cell r="D10">
            <v>1</v>
          </cell>
          <cell r="E10" t="str">
            <v>mm/jam</v>
          </cell>
        </row>
        <row r="12">
          <cell r="B12" t="str">
            <v>tp = Ct (Lc.L)^0,3</v>
          </cell>
          <cell r="D12">
            <v>12.409361796784223</v>
          </cell>
          <cell r="E12" t="str">
            <v>jam</v>
          </cell>
        </row>
        <row r="13">
          <cell r="B13" t="str">
            <v>te = tp/5,5</v>
          </cell>
          <cell r="D13">
            <v>2.2562475994153135</v>
          </cell>
          <cell r="E13" t="str">
            <v>jam</v>
          </cell>
        </row>
        <row r="14">
          <cell r="B14" t="str">
            <v>TP = tp + 0,5</v>
          </cell>
          <cell r="D14">
            <v>12.909361796784223</v>
          </cell>
          <cell r="E14" t="str">
            <v>jam</v>
          </cell>
        </row>
        <row r="15">
          <cell r="A15" t="str">
            <v>bila te &gt; tR maka:</v>
          </cell>
        </row>
        <row r="16">
          <cell r="B16" t="str">
            <v>tp' = tp + 0,25(tR-te)</v>
          </cell>
          <cell r="D16">
            <v>12.095299896930396</v>
          </cell>
          <cell r="E16" t="str">
            <v>jam</v>
          </cell>
        </row>
        <row r="17">
          <cell r="B17" t="str">
            <v>TP = tp' + 0,5 tR</v>
          </cell>
          <cell r="D17">
            <v>12.595299896930396</v>
          </cell>
          <cell r="E17" t="str">
            <v>jam</v>
          </cell>
        </row>
        <row r="18">
          <cell r="A18" t="str">
            <v>maka Tp yang digunakan</v>
          </cell>
          <cell r="D18">
            <v>12.595299896930396</v>
          </cell>
          <cell r="E18" t="str">
            <v>jam</v>
          </cell>
        </row>
        <row r="21">
          <cell r="B21" t="str">
            <v>qp = Cp/Tp</v>
          </cell>
          <cell r="D21">
            <v>1.5119925810294695E-2</v>
          </cell>
        </row>
        <row r="23">
          <cell r="B23" t="str">
            <v>Qp = qp . A</v>
          </cell>
          <cell r="D23">
            <v>12.035460944994577</v>
          </cell>
        </row>
        <row r="25">
          <cell r="A25" t="str">
            <v>menurut alexeyev    y = f (x)</v>
          </cell>
        </row>
        <row r="27">
          <cell r="B27" t="str">
            <v>y = 10 -a(1-x)2/x</v>
          </cell>
        </row>
        <row r="28">
          <cell r="B28" t="str">
            <v>y = Q/Qp</v>
          </cell>
        </row>
        <row r="29">
          <cell r="B29" t="str">
            <v>x = t/Tp</v>
          </cell>
        </row>
        <row r="30">
          <cell r="B30" t="str">
            <v>a= 1,32 l2 +0,15 l + 0,045</v>
          </cell>
          <cell r="D30">
            <v>0.121</v>
          </cell>
        </row>
        <row r="31">
          <cell r="B31" t="str">
            <v>l = Qp.Tp/h.A</v>
          </cell>
          <cell r="D31">
            <v>0.19044</v>
          </cell>
        </row>
        <row r="34">
          <cell r="A34" t="str">
            <v>TABEL PERHITUNGAN DEBIT BANJIR RANCANGAN METODE SNYDER</v>
          </cell>
        </row>
        <row r="35">
          <cell r="A35" t="str">
            <v>KALA ULANG   5  TH</v>
          </cell>
        </row>
        <row r="36">
          <cell r="H36" t="str">
            <v>Q-puncak</v>
          </cell>
          <cell r="I36">
            <v>356.30349032440046</v>
          </cell>
          <cell r="J36" t="str">
            <v>m3/dt</v>
          </cell>
        </row>
        <row r="37">
          <cell r="A37" t="str">
            <v>x</v>
          </cell>
          <cell r="B37" t="str">
            <v>t = x.Tp</v>
          </cell>
          <cell r="C37" t="str">
            <v>Y = 10-a(1-x)2/x</v>
          </cell>
          <cell r="D37" t="str">
            <v>Q = y.Qp</v>
          </cell>
          <cell r="E37" t="str">
            <v>Akibat Hujan (mm)</v>
          </cell>
          <cell r="J37" t="str">
            <v>Total</v>
          </cell>
        </row>
        <row r="38">
          <cell r="B38" t="str">
            <v>(jam)</v>
          </cell>
          <cell r="D38" t="str">
            <v>(m3/dt)</v>
          </cell>
          <cell r="E38">
            <v>17.41</v>
          </cell>
          <cell r="F38">
            <v>4.524249600000001</v>
          </cell>
          <cell r="G38">
            <v>3.1699512000000012</v>
          </cell>
          <cell r="H38">
            <v>2.5329844799999983</v>
          </cell>
          <cell r="I38">
            <v>2.1311596800000001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J40">
            <v>0</v>
          </cell>
        </row>
        <row r="41">
          <cell r="A41">
            <v>0.1</v>
          </cell>
          <cell r="B41">
            <v>1.2595299896930396</v>
          </cell>
          <cell r="C41">
            <v>0.10468874655490942</v>
          </cell>
          <cell r="D41">
            <v>1.2599773205420479</v>
          </cell>
          <cell r="E41">
            <v>21.936205150637054</v>
          </cell>
          <cell r="J41">
            <v>21.936205150637054</v>
          </cell>
        </row>
        <row r="42">
          <cell r="A42">
            <v>0.2</v>
          </cell>
          <cell r="B42">
            <v>2.5190599793860793</v>
          </cell>
          <cell r="C42">
            <v>0.4100152405066132</v>
          </cell>
          <cell r="D42">
            <v>4.9347224139699017</v>
          </cell>
          <cell r="E42">
            <v>85.913517227215991</v>
          </cell>
          <cell r="F42">
            <v>5.7004518884714335</v>
          </cell>
          <cell r="J42">
            <v>91.613969115687425</v>
          </cell>
        </row>
        <row r="43">
          <cell r="A43">
            <v>0.30000000000000004</v>
          </cell>
          <cell r="B43">
            <v>3.7785899690791194</v>
          </cell>
          <cell r="C43">
            <v>0.63440510151603802</v>
          </cell>
          <cell r="D43">
            <v>7.6353578226015957</v>
          </cell>
          <cell r="E43">
            <v>132.93157969149379</v>
          </cell>
          <cell r="F43">
            <v>22.325915907514368</v>
          </cell>
          <cell r="G43">
            <v>3.9940666192250509</v>
          </cell>
          <cell r="J43">
            <v>159.2515622182332</v>
          </cell>
        </row>
        <row r="44">
          <cell r="A44">
            <v>0.4</v>
          </cell>
          <cell r="B44">
            <v>5.0381199587721586</v>
          </cell>
          <cell r="C44">
            <v>0.77821572120316274</v>
          </cell>
          <cell r="D44">
            <v>9.3661849193214533</v>
          </cell>
          <cell r="E44">
            <v>163.06527944538649</v>
          </cell>
          <cell r="F44">
            <v>34.544264574762146</v>
          </cell>
          <cell r="G44">
            <v>15.642829237830792</v>
          </cell>
          <cell r="H44">
            <v>3.1915029980849905</v>
          </cell>
          <cell r="J44">
            <v>216.44387625606441</v>
          </cell>
        </row>
        <row r="45">
          <cell r="A45">
            <v>0.5</v>
          </cell>
          <cell r="B45">
            <v>6.2976499484651978</v>
          </cell>
          <cell r="C45">
            <v>0.86996143306526785</v>
          </cell>
          <cell r="D45">
            <v>10.470386851308545</v>
          </cell>
          <cell r="E45">
            <v>182.28943508128177</v>
          </cell>
          <cell r="F45">
            <v>42.374958374766123</v>
          </cell>
          <cell r="G45">
            <v>24.203711692185326</v>
          </cell>
          <cell r="H45">
            <v>12.499575287693888</v>
          </cell>
          <cell r="I45">
            <v>2.6852128632536485</v>
          </cell>
          <cell r="J45">
            <v>264.05289329918077</v>
          </cell>
        </row>
        <row r="46">
          <cell r="A46">
            <v>0.6</v>
          </cell>
          <cell r="B46">
            <v>7.557179938158237</v>
          </cell>
          <cell r="C46">
            <v>0.9283961554242568</v>
          </cell>
          <cell r="D46">
            <v>11.173675670091757</v>
          </cell>
          <cell r="E46">
            <v>194.5336934162975</v>
          </cell>
          <cell r="F46">
            <v>47.370643523877952</v>
          </cell>
          <cell r="G46">
            <v>29.690349124424955</v>
          </cell>
          <cell r="H46">
            <v>19.340242863896421</v>
          </cell>
          <cell r="I46">
            <v>10.516681440644923</v>
          </cell>
          <cell r="J46">
            <v>301.45161036914175</v>
          </cell>
        </row>
        <row r="47">
          <cell r="A47">
            <v>0.7</v>
          </cell>
          <cell r="B47">
            <v>8.8167099278512762</v>
          </cell>
          <cell r="C47">
            <v>0.96481235702217039</v>
          </cell>
          <cell r="D47">
            <v>11.611961442188496</v>
          </cell>
          <cell r="E47">
            <v>202.16424870850173</v>
          </cell>
          <cell r="F47">
            <v>50.552497680942373</v>
          </cell>
          <cell r="G47">
            <v>33.190615363769759</v>
          </cell>
          <cell r="H47">
            <v>23.724401037451276</v>
          </cell>
          <cell r="I47">
            <v>16.272166733901113</v>
          </cell>
          <cell r="J47">
            <v>325.90392952456625</v>
          </cell>
        </row>
        <row r="48">
          <cell r="A48">
            <v>0.79999999999999993</v>
          </cell>
          <cell r="B48">
            <v>10.076239917544315</v>
          </cell>
          <cell r="C48">
            <v>0.98616594254534429</v>
          </cell>
          <cell r="D48">
            <v>11.868961686788257</v>
          </cell>
          <cell r="E48">
            <v>206.63862296698355</v>
          </cell>
          <cell r="F48">
            <v>52.535411910036743</v>
          </cell>
          <cell r="G48">
            <v>35.420006598818183</v>
          </cell>
          <cell r="H48">
            <v>26.521327393960593</v>
          </cell>
          <cell r="I48">
            <v>19.960835655481937</v>
          </cell>
          <cell r="J48">
            <v>341.07620452528101</v>
          </cell>
        </row>
        <row r="49">
          <cell r="A49">
            <v>0.89999999999999991</v>
          </cell>
          <cell r="B49">
            <v>11.335769907237355</v>
          </cell>
          <cell r="C49">
            <v>0.99690908899540165</v>
          </cell>
          <cell r="D49">
            <v>11.99826040631428</v>
          </cell>
          <cell r="E49">
            <v>208.88971367393162</v>
          </cell>
          <cell r="F49">
            <v>53.69814516386711</v>
          </cell>
          <cell r="G49">
            <v>36.809351108019172</v>
          </cell>
          <cell r="H49">
            <v>28.302747056896003</v>
          </cell>
          <cell r="I49">
            <v>22.314066291510926</v>
          </cell>
          <cell r="J49">
            <v>350.0140232942249</v>
          </cell>
        </row>
        <row r="50">
          <cell r="A50">
            <v>0.99999999999999989</v>
          </cell>
          <cell r="B50">
            <v>12.595299896930394</v>
          </cell>
          <cell r="C50">
            <v>1</v>
          </cell>
          <cell r="D50">
            <v>12.035460944994577</v>
          </cell>
          <cell r="E50">
            <v>209.5373750523556</v>
          </cell>
          <cell r="F50">
            <v>54.283124843963229</v>
          </cell>
          <cell r="G50">
            <v>37.624029341788471</v>
          </cell>
          <cell r="H50">
            <v>29.41291811542186</v>
          </cell>
          <cell r="I50">
            <v>23.812887065496536</v>
          </cell>
          <cell r="J50">
            <v>354.67033441902566</v>
          </cell>
        </row>
        <row r="51">
          <cell r="A51">
            <v>1.0999999999999999</v>
          </cell>
          <cell r="B51">
            <v>13.854829886623433</v>
          </cell>
          <cell r="C51">
            <v>0.99747036133962008</v>
          </cell>
          <cell r="D51">
            <v>12.005015577692626</v>
          </cell>
          <cell r="E51">
            <v>209.00732120762862</v>
          </cell>
          <cell r="F51">
            <v>54.45142936620735</v>
          </cell>
          <cell r="G51">
            <v>38.033899972908458</v>
          </cell>
          <cell r="H51">
            <v>30.063895746349257</v>
          </cell>
          <cell r="I51">
            <v>24.746944031306775</v>
          </cell>
          <cell r="J51">
            <v>356.30349032440046</v>
          </cell>
        </row>
        <row r="52">
          <cell r="A52">
            <v>1.2</v>
          </cell>
          <cell r="B52">
            <v>15.114359876316474</v>
          </cell>
          <cell r="C52">
            <v>0.99075589864898828</v>
          </cell>
          <cell r="D52">
            <v>11.924203924212904</v>
          </cell>
          <cell r="E52">
            <v>207.60039032054667</v>
          </cell>
          <cell r="F52">
            <v>54.313686925369645</v>
          </cell>
          <cell r="G52">
            <v>38.151823865138709</v>
          </cell>
          <cell r="H52">
            <v>30.391407396192545</v>
          </cell>
          <cell r="I52">
            <v>25.294652590347923</v>
          </cell>
          <cell r="J52">
            <v>355.75196109759554</v>
          </cell>
        </row>
        <row r="53">
          <cell r="A53">
            <v>1.3</v>
          </cell>
          <cell r="B53">
            <v>16.373889866009513</v>
          </cell>
          <cell r="C53">
            <v>0.9808962561176241</v>
          </cell>
          <cell r="D53">
            <v>11.805538581595062</v>
          </cell>
          <cell r="E53">
            <v>205.53442670557004</v>
          </cell>
          <cell r="F53">
            <v>53.948074834438671</v>
          </cell>
          <cell r="G53">
            <v>38.055313536525446</v>
          </cell>
          <cell r="H53">
            <v>30.485635783317377</v>
          </cell>
          <cell r="I53">
            <v>25.570208808077414</v>
          </cell>
          <cell r="J53">
            <v>353.59365966792893</v>
          </cell>
        </row>
        <row r="54">
          <cell r="A54">
            <v>1.4000000000000001</v>
          </cell>
          <cell r="B54">
            <v>17.633419855702556</v>
          </cell>
          <cell r="C54">
            <v>0.96866013893232428</v>
          </cell>
          <cell r="D54">
            <v>11.65827127109301</v>
          </cell>
          <cell r="E54">
            <v>202.9705028297293</v>
          </cell>
          <cell r="F54">
            <v>53.411203205566039</v>
          </cell>
          <cell r="G54">
            <v>37.799144538603414</v>
          </cell>
          <cell r="H54">
            <v>30.408518140453637</v>
          </cell>
          <cell r="I54">
            <v>25.649489096187143</v>
          </cell>
          <cell r="J54">
            <v>350.23885781053951</v>
          </cell>
        </row>
        <row r="55">
          <cell r="A55">
            <v>1.5000000000000002</v>
          </cell>
          <cell r="B55">
            <v>18.892949845395595</v>
          </cell>
          <cell r="C55">
            <v>0.95462616438693371</v>
          </cell>
          <cell r="D55">
            <v>11.489365918548915</v>
          </cell>
          <cell r="E55">
            <v>200.02986064193661</v>
          </cell>
          <cell r="F55">
            <v>52.744929134934054</v>
          </cell>
          <cell r="G55">
            <v>37.42298119337358</v>
          </cell>
          <cell r="H55">
            <v>30.203823476386361</v>
          </cell>
          <cell r="J55">
            <v>320.40159444663061</v>
          </cell>
        </row>
        <row r="56">
          <cell r="A56">
            <v>1.6000000000000003</v>
          </cell>
          <cell r="B56">
            <v>20.152479835088638</v>
          </cell>
          <cell r="C56">
            <v>0.93923658325831638</v>
          </cell>
          <cell r="D56">
            <v>11.304145215915614</v>
          </cell>
          <cell r="E56">
            <v>196.80516820909085</v>
          </cell>
          <cell r="F56">
            <v>51.980759161248571</v>
          </cell>
          <cell r="G56">
            <v>36.956151005726831</v>
          </cell>
          <cell r="I56">
            <v>25.412382619380317</v>
          </cell>
          <cell r="J56">
            <v>311.15446099544658</v>
          </cell>
        </row>
        <row r="57">
          <cell r="A57">
            <v>1.7000000000000004</v>
          </cell>
          <cell r="B57">
            <v>21.412009824781677</v>
          </cell>
          <cell r="C57">
            <v>0.92283387791083349</v>
          </cell>
          <cell r="D57">
            <v>11.10673109631373</v>
          </cell>
          <cell r="E57">
            <v>193.36818838682206</v>
          </cell>
          <cell r="F57">
            <v>51.142774471448142</v>
          </cell>
          <cell r="G57">
            <v>36.420729280743245</v>
          </cell>
          <cell r="H57">
            <v>29.530220193308448</v>
          </cell>
          <cell r="I57">
            <v>25.159487825779788</v>
          </cell>
          <cell r="J57">
            <v>335.62140015810161</v>
          </cell>
        </row>
        <row r="58">
          <cell r="A58">
            <v>1.8000000000000005</v>
          </cell>
          <cell r="B58">
            <v>22.67153981447472</v>
          </cell>
          <cell r="C58">
            <v>0.90568625705310468</v>
          </cell>
          <cell r="D58">
            <v>10.900351575180961</v>
          </cell>
          <cell r="E58">
            <v>189.77512092390054</v>
          </cell>
          <cell r="F58">
            <v>50.249623719804966</v>
          </cell>
          <cell r="G58">
            <v>35.833588692165975</v>
          </cell>
          <cell r="H58">
            <v>29.102385556725324</v>
          </cell>
          <cell r="I58">
            <v>24.845637671455773</v>
          </cell>
          <cell r="J58">
            <v>329.80635656405258</v>
          </cell>
        </row>
        <row r="59">
          <cell r="A59">
            <v>1.9000000000000006</v>
          </cell>
          <cell r="B59">
            <v>23.931069804167759</v>
          </cell>
          <cell r="C59">
            <v>0.88800577361557609</v>
          </cell>
          <cell r="D59">
            <v>10.687558807279961</v>
          </cell>
          <cell r="E59">
            <v>186.07039883474414</v>
          </cell>
          <cell r="F59">
            <v>49.315911253871846</v>
          </cell>
          <cell r="G59">
            <v>35.207795566837035</v>
          </cell>
          <cell r="H59">
            <v>28.63322439158048</v>
          </cell>
          <cell r="I59">
            <v>24.485673394377613</v>
          </cell>
          <cell r="J59">
            <v>323.7130034414111</v>
          </cell>
        </row>
        <row r="60">
          <cell r="A60">
            <v>2.0000000000000004</v>
          </cell>
          <cell r="B60">
            <v>25.190599793860798</v>
          </cell>
          <cell r="C60">
            <v>0.86996143306526763</v>
          </cell>
          <cell r="D60">
            <v>10.470386851308543</v>
          </cell>
          <cell r="E60">
            <v>182.28943508128174</v>
          </cell>
          <cell r="F60">
            <v>48.353183658812853</v>
          </cell>
          <cell r="G60">
            <v>34.553582556166788</v>
          </cell>
          <cell r="H60">
            <v>28.133177490496045</v>
          </cell>
          <cell r="I60">
            <v>24.090938501024254</v>
          </cell>
          <cell r="J60">
            <v>317.4203172877817</v>
          </cell>
        </row>
        <row r="61">
          <cell r="A61">
            <v>2.1000000000000005</v>
          </cell>
          <cell r="B61">
            <v>26.450129783553837</v>
          </cell>
          <cell r="C61">
            <v>0.85168883180755606</v>
          </cell>
          <cell r="D61">
            <v>10.250467672507897</v>
          </cell>
          <cell r="E61">
            <v>178.46064217836249</v>
          </cell>
          <cell r="F61">
            <v>47.370643523877945</v>
          </cell>
          <cell r="G61">
            <v>33.879039866207691</v>
          </cell>
          <cell r="H61">
            <v>27.61042136647691</v>
          </cell>
          <cell r="I61">
            <v>23.670217489066019</v>
          </cell>
          <cell r="J61">
            <v>310.99096442399104</v>
          </cell>
        </row>
        <row r="62">
          <cell r="A62">
            <v>2.2000000000000006</v>
          </cell>
          <cell r="B62">
            <v>27.709659773246877</v>
          </cell>
          <cell r="C62">
            <v>0.83329734863431648</v>
          </cell>
          <cell r="D62">
            <v>10.029117695055847</v>
          </cell>
          <cell r="E62">
            <v>174.60693907092229</v>
          </cell>
          <cell r="F62">
            <v>46.375674267156796</v>
          </cell>
          <cell r="G62">
            <v>33.190615363769751</v>
          </cell>
          <cell r="H62">
            <v>27.071420587927435</v>
          </cell>
          <cell r="I62">
            <v>23.230389774850156</v>
          </cell>
          <cell r="J62">
            <v>304.4750390646264</v>
          </cell>
        </row>
        <row r="63">
          <cell r="A63">
            <v>2.3000000000000007</v>
          </cell>
          <cell r="B63">
            <v>28.969189762939919</v>
          </cell>
          <cell r="C63">
            <v>0.81487558222121903</v>
          </cell>
          <cell r="D63">
            <v>9.8074032448531998</v>
          </cell>
          <cell r="E63">
            <v>170.74689049289421</v>
          </cell>
          <cell r="F63">
            <v>45.374231720209345</v>
          </cell>
          <cell r="G63">
            <v>32.493482299027626</v>
          </cell>
          <cell r="H63">
            <v>26.52132739396059</v>
          </cell>
          <cell r="I63">
            <v>22.776894407703946</v>
          </cell>
          <cell r="J63">
            <v>297.91282631379568</v>
          </cell>
        </row>
        <row r="64">
          <cell r="A64">
            <v>2.4000000000000008</v>
          </cell>
          <cell r="B64">
            <v>30.228719752632959</v>
          </cell>
          <cell r="C64">
            <v>0.79649551255235429</v>
          </cell>
          <cell r="D64">
            <v>9.5861906341872984</v>
          </cell>
          <cell r="E64">
            <v>166.89557894120088</v>
          </cell>
          <cell r="F64">
            <v>44.371140207565801</v>
          </cell>
          <cell r="G64">
            <v>31.79181367238353</v>
          </cell>
          <cell r="H64">
            <v>25.964275527204208</v>
          </cell>
          <cell r="I64">
            <v>22.314066291510922</v>
          </cell>
          <cell r="J64">
            <v>291.33687463986536</v>
          </cell>
        </row>
        <row r="65">
          <cell r="A65">
            <v>2.5000000000000009</v>
          </cell>
          <cell r="B65">
            <v>31.488249742326001</v>
          </cell>
          <cell r="C65">
            <v>0.7782157212031624</v>
          </cell>
          <cell r="D65">
            <v>9.3661849193214497</v>
          </cell>
          <cell r="E65">
            <v>163.06527944538644</v>
          </cell>
          <cell r="F65">
            <v>43.370319142245641</v>
          </cell>
          <cell r="G65">
            <v>31.088989684906306</v>
          </cell>
          <cell r="H65">
            <v>25.403599469669818</v>
          </cell>
          <cell r="I65">
            <v>21.845383404792276</v>
          </cell>
          <cell r="J65">
            <v>284.7735711470005</v>
          </cell>
        </row>
        <row r="66">
          <cell r="A66">
            <v>2.600000000000001</v>
          </cell>
          <cell r="B66">
            <v>32.74777973201904</v>
          </cell>
          <cell r="C66">
            <v>0.76008390875408594</v>
          </cell>
          <cell r="D66">
            <v>9.1479601987286223</v>
          </cell>
          <cell r="E66">
            <v>159.26598705986532</v>
          </cell>
          <cell r="F66">
            <v>42.374958374766109</v>
          </cell>
          <cell r="G66">
            <v>30.387756504270801</v>
          </cell>
          <cell r="H66">
            <v>24.842000208314779</v>
          </cell>
          <cell r="I66">
            <v>21.373651257677558</v>
          </cell>
          <cell r="J66">
            <v>278.24435340489458</v>
          </cell>
        </row>
        <row r="67">
          <cell r="A67">
            <v>2.7000000000000011</v>
          </cell>
          <cell r="B67">
            <v>34.007309721712083</v>
          </cell>
          <cell r="C67">
            <v>0.74213888118968008</v>
          </cell>
          <cell r="D67">
            <v>8.9319835203203652</v>
          </cell>
          <cell r="E67">
            <v>155.50583308877756</v>
          </cell>
          <cell r="F67">
            <v>41.3876552699139</v>
          </cell>
          <cell r="G67">
            <v>29.690349124424944</v>
          </cell>
          <cell r="H67">
            <v>24.281672098717767</v>
          </cell>
          <cell r="I67">
            <v>20.901142360932308</v>
          </cell>
          <cell r="J67">
            <v>271.76665194276649</v>
          </cell>
        </row>
        <row r="68">
          <cell r="A68">
            <v>2.8000000000000012</v>
          </cell>
          <cell r="B68">
            <v>35.266839711405119</v>
          </cell>
          <cell r="C68">
            <v>0.72441213081773415</v>
          </cell>
          <cell r="D68">
            <v>8.7186339085371412</v>
          </cell>
          <cell r="E68">
            <v>151.79141634763164</v>
          </cell>
          <cell r="F68">
            <v>40.410522869016013</v>
          </cell>
          <cell r="G68">
            <v>28.998587409512044</v>
          </cell>
          <cell r="H68">
            <v>23.724401037451269</v>
          </cell>
          <cell r="I68">
            <v>20.4297029643736</v>
          </cell>
          <cell r="J68">
            <v>265.35463062798453</v>
          </cell>
        </row>
        <row r="69">
          <cell r="A69">
            <v>2.9000000000000012</v>
          </cell>
          <cell r="B69">
            <v>36.526369701098162</v>
          </cell>
          <cell r="C69">
            <v>0.70692910449223822</v>
          </cell>
          <cell r="D69">
            <v>8.5082176279963235</v>
          </cell>
          <cell r="E69">
            <v>148.12806890341599</v>
          </cell>
          <cell r="F69">
            <v>39.445275973245607</v>
          </cell>
          <cell r="G69">
            <v>28.313951878619775</v>
          </cell>
          <cell r="H69">
            <v>23.1716412070373</v>
          </cell>
          <cell r="I69">
            <v>19.960835655481926</v>
          </cell>
          <cell r="J69">
            <v>259.01977361780058</v>
          </cell>
        </row>
        <row r="70">
          <cell r="A70">
            <v>3.0000000000000013</v>
          </cell>
          <cell r="B70">
            <v>37.785899690791204</v>
          </cell>
          <cell r="C70">
            <v>0.6897102284706601</v>
          </cell>
          <cell r="D70">
            <v>8.3009805181219161</v>
          </cell>
          <cell r="E70">
            <v>144.52007082050255</v>
          </cell>
          <cell r="F70">
            <v>38.493300200175327</v>
          </cell>
          <cell r="G70">
            <v>27.637644020728011</v>
          </cell>
          <cell r="H70">
            <v>22.624575632587234</v>
          </cell>
          <cell r="I70">
            <v>19.495763929775229</v>
          </cell>
          <cell r="J70">
            <v>252.77135460376834</v>
          </cell>
        </row>
        <row r="71">
          <cell r="A71">
            <v>3.1000000000000014</v>
          </cell>
          <cell r="B71">
            <v>39.045429680484247</v>
          </cell>
          <cell r="C71">
            <v>0.6727717422403271</v>
          </cell>
          <cell r="D71">
            <v>8.0971180286294153</v>
          </cell>
          <cell r="E71">
            <v>140.97082487843812</v>
          </cell>
          <cell r="F71">
            <v>37.555707788720881</v>
          </cell>
          <cell r="G71">
            <v>26.970634679728111</v>
          </cell>
          <cell r="H71">
            <v>22.084164377126303</v>
          </cell>
          <cell r="I71">
            <v>19.035483140931223</v>
          </cell>
          <cell r="J71">
            <v>246.61681486494467</v>
          </cell>
        </row>
        <row r="72">
          <cell r="A72">
            <v>3.2000000000000015</v>
          </cell>
          <cell r="B72">
            <v>40.304959670177283</v>
          </cell>
          <cell r="C72">
            <v>0.65612638119582212</v>
          </cell>
          <cell r="D72">
            <v>7.8967834358629414</v>
          </cell>
          <cell r="E72">
            <v>137.48299961837381</v>
          </cell>
          <cell r="F72">
            <v>36.633383002179428</v>
          </cell>
          <cell r="G72">
            <v>26.313703154597199</v>
          </cell>
          <cell r="H72">
            <v>21.551183204177086</v>
          </cell>
          <cell r="I72">
            <v>18.580801050555163</v>
          </cell>
          <cell r="J72">
            <v>240.56207002988265</v>
          </cell>
        </row>
        <row r="73">
          <cell r="A73">
            <v>3.3000000000000016</v>
          </cell>
          <cell r="B73">
            <v>41.564489659870326</v>
          </cell>
          <cell r="C73">
            <v>0.63978393883022278</v>
          </cell>
          <cell r="D73">
            <v>7.7000946090259461</v>
          </cell>
          <cell r="E73">
            <v>134.05864714314171</v>
          </cell>
          <cell r="F73">
            <v>35.727019300989546</v>
          </cell>
          <cell r="G73">
            <v>25.667469011395458</v>
          </cell>
          <cell r="H73">
            <v>21.026254821185159</v>
          </cell>
          <cell r="I73">
            <v>18.132370357451006</v>
          </cell>
          <cell r="J73">
            <v>234.61176063416289</v>
          </cell>
        </row>
        <row r="74">
          <cell r="A74">
            <v>3.4000000000000017</v>
          </cell>
          <cell r="B74">
            <v>42.824019649563368</v>
          </cell>
          <cell r="C74">
            <v>0.62375173221167957</v>
          </cell>
          <cell r="D74">
            <v>7.5071396124063856</v>
          </cell>
          <cell r="E74">
            <v>130.69930065199517</v>
          </cell>
          <cell r="F74">
            <v>34.837149954847803</v>
          </cell>
          <cell r="G74">
            <v>25.032418128653863</v>
          </cell>
          <cell r="H74">
            <v>20.509874299246491</v>
          </cell>
          <cell r="I74">
            <v>17.690714984686938</v>
          </cell>
          <cell r="J74">
            <v>228.76945801943026</v>
          </cell>
        </row>
        <row r="75">
          <cell r="A75">
            <v>3.5000000000000018</v>
          </cell>
          <cell r="B75">
            <v>44.083549639256404</v>
          </cell>
          <cell r="C75">
            <v>0.60803498931855382</v>
          </cell>
          <cell r="D75">
            <v>7.3179813671336493</v>
          </cell>
          <cell r="E75">
            <v>127.40605560179684</v>
          </cell>
          <cell r="F75">
            <v>33.964173388573755</v>
          </cell>
          <cell r="G75">
            <v>24.408924145995339</v>
          </cell>
          <cell r="H75">
            <v>20.002429884961892</v>
          </cell>
          <cell r="I75">
            <v>17.256251466816096</v>
          </cell>
          <cell r="J75">
            <v>223.03783448814391</v>
          </cell>
        </row>
        <row r="76">
          <cell r="A76">
            <v>3.6000000000000019</v>
          </cell>
          <cell r="B76">
            <v>45.343079628949447</v>
          </cell>
          <cell r="C76">
            <v>0.59263717285159256</v>
          </cell>
          <cell r="D76">
            <v>7.1326615484073432</v>
          </cell>
          <cell r="E76">
            <v>124.17963755777184</v>
          </cell>
          <cell r="F76">
            <v>33.108374273061877</v>
          </cell>
          <cell r="G76">
            <v>23.797266222915166</v>
          </cell>
          <cell r="H76">
            <v>19.504220139194377</v>
          </cell>
          <cell r="I76">
            <v>16.829306460202968</v>
          </cell>
          <cell r="J76">
            <v>217.41880465314622</v>
          </cell>
        </row>
        <row r="77">
          <cell r="A77">
            <v>3.700000000000002</v>
          </cell>
          <cell r="B77">
            <v>46.602609618642489</v>
          </cell>
          <cell r="C77">
            <v>0.577560252108682</v>
          </cell>
          <cell r="D77">
            <v>6.9512038576352646</v>
          </cell>
          <cell r="E77">
            <v>121.02045916142995</v>
          </cell>
          <cell r="F77">
            <v>32.269941157317312</v>
          </cell>
          <cell r="G77">
            <v>23.197643816322962</v>
          </cell>
          <cell r="H77">
            <v>19.015468127418579</v>
          </cell>
          <cell r="I77">
            <v>16.410131162941461</v>
          </cell>
          <cell r="J77">
            <v>211.91364342543028</v>
          </cell>
        </row>
        <row r="78">
          <cell r="A78">
            <v>3.800000000000002</v>
          </cell>
          <cell r="B78">
            <v>47.862139608335532</v>
          </cell>
          <cell r="C78">
            <v>0.56280493216404437</v>
          </cell>
          <cell r="D78">
            <v>6.7736167807106789</v>
          </cell>
          <cell r="E78">
            <v>117.92866815217292</v>
          </cell>
          <cell r="F78">
            <v>31.44898127242481</v>
          </cell>
          <cell r="G78">
            <v>22.610189034567725</v>
          </cell>
          <cell r="H78">
            <v>18.536333227878703</v>
          </cell>
          <cell r="I78">
            <v>15.998913254091317</v>
          </cell>
          <cell r="J78">
            <v>206.52308494113549</v>
          </cell>
        </row>
        <row r="79">
          <cell r="A79">
            <v>3.9000000000000021</v>
          </cell>
          <cell r="B79">
            <v>49.121669598028568</v>
          </cell>
          <cell r="C79">
            <v>0.54837084776968459</v>
          </cell>
          <cell r="D79">
            <v>6.5998959217056052</v>
          </cell>
          <cell r="E79">
            <v>114.90418799689459</v>
          </cell>
          <cell r="F79">
            <v>30.645533010683582</v>
          </cell>
          <cell r="G79">
            <v>22.034977009955544</v>
          </cell>
          <cell r="H79">
            <v>18.066921003208556</v>
          </cell>
          <cell r="I79">
            <v>15.595786828626512</v>
          </cell>
          <cell r="J79">
            <v>201.24740584936879</v>
          </cell>
        </row>
        <row r="80">
          <cell r="A80">
            <v>4.0000000000000018</v>
          </cell>
          <cell r="B80">
            <v>50.381199587721603</v>
          </cell>
          <cell r="C80">
            <v>0.53425672796761081</v>
          </cell>
          <cell r="D80">
            <v>6.4300259840547724</v>
          </cell>
          <cell r="E80">
            <v>111.94675238239358</v>
          </cell>
          <cell r="F80">
            <v>29.859576483818223</v>
          </cell>
          <cell r="G80">
            <v>21.472034642353961</v>
          </cell>
          <cell r="H80">
            <v>17.607291488706242</v>
          </cell>
          <cell r="I80">
            <v>15.2008407030521</v>
          </cell>
          <cell r="J80">
            <v>196.08649570032409</v>
          </cell>
        </row>
        <row r="81">
          <cell r="A81">
            <v>4.1000000000000014</v>
          </cell>
          <cell r="B81">
            <v>51.640729577414639</v>
          </cell>
          <cell r="C81">
            <v>0.52046053627420186</v>
          </cell>
          <cell r="D81">
            <v>6.2639824577390897</v>
          </cell>
          <cell r="E81">
            <v>109.05593458923755</v>
          </cell>
          <cell r="F81">
            <v>29.091042486349416</v>
          </cell>
          <cell r="G81">
            <v>20.921347996885796</v>
          </cell>
          <cell r="H81">
            <v>17.157466179007702</v>
          </cell>
          <cell r="I81">
            <v>14.814125388852737</v>
          </cell>
          <cell r="J81">
            <v>191.03991664033322</v>
          </cell>
        </row>
        <row r="82">
          <cell r="A82">
            <v>4.2000000000000011</v>
          </cell>
          <cell r="B82">
            <v>52.900259567107675</v>
          </cell>
          <cell r="C82">
            <v>0.50697959040377849</v>
          </cell>
          <cell r="D82">
            <v>6.1017330602140234</v>
          </cell>
          <cell r="E82">
            <v>106.23117257832615</v>
          </cell>
          <cell r="F82">
            <v>28.3398201288331</v>
          </cell>
          <cell r="G82">
            <v>20.382868584185616</v>
          </cell>
          <cell r="H82">
            <v>16.717433939295582</v>
          </cell>
          <cell r="I82">
            <v>14.435658970822001</v>
          </cell>
          <cell r="J82">
            <v>186.10695420146246</v>
          </cell>
        </row>
        <row r="83">
          <cell r="A83">
            <v>4.3000000000000007</v>
          </cell>
          <cell r="B83">
            <v>54.15978955680071</v>
          </cell>
          <cell r="C83">
            <v>0.49381066478475916</v>
          </cell>
          <cell r="D83">
            <v>5.9432389702387782</v>
          </cell>
          <cell r="E83">
            <v>103.47179047185713</v>
          </cell>
          <cell r="F83">
            <v>27.605763356980077</v>
          </cell>
          <cell r="G83">
            <v>19.856518708688984</v>
          </cell>
          <cell r="H83">
            <v>16.287156023607455</v>
          </cell>
          <cell r="I83">
            <v>14.065432080535423</v>
          </cell>
          <cell r="J83">
            <v>181.28666064166907</v>
          </cell>
        </row>
        <row r="84">
          <cell r="A84">
            <v>4.4000000000000004</v>
          </cell>
          <cell r="B84">
            <v>55.419319546493746</v>
          </cell>
          <cell r="C84">
            <v>0.48095007854909966</v>
          </cell>
          <cell r="D84">
            <v>5.7884558868697633</v>
          </cell>
          <cell r="E84">
            <v>100.77701699040259</v>
          </cell>
          <cell r="F84">
            <v>26.888696533807209</v>
          </cell>
          <cell r="G84">
            <v>19.342196036305122</v>
          </cell>
          <cell r="H84">
            <v>15.866570348445359</v>
          </cell>
          <cell r="I84">
            <v>13.703412118569855</v>
          </cell>
          <cell r="J84">
            <v>176.57789202753011</v>
          </cell>
        </row>
        <row r="85">
          <cell r="A85">
            <v>4.5</v>
          </cell>
          <cell r="B85">
            <v>56.678849536186782</v>
          </cell>
          <cell r="C85">
            <v>0.46839377121378645</v>
          </cell>
          <cell r="D85">
            <v>5.6373349403222521</v>
          </cell>
          <cell r="E85">
            <v>98.146001311010409</v>
          </cell>
          <cell r="F85">
            <v>26.188419230788178</v>
          </cell>
          <cell r="G85">
            <v>18.839777505595187</v>
          </cell>
          <cell r="H85">
            <v>15.455595142625016</v>
          </cell>
          <cell r="I85">
            <v>13.349546850160852</v>
          </cell>
          <cell r="J85">
            <v>171.97934004017964</v>
          </cell>
        </row>
        <row r="86">
          <cell r="A86">
            <v>4.5999999999999996</v>
          </cell>
          <cell r="B86">
            <v>57.938379525879817</v>
          </cell>
          <cell r="C86">
            <v>0.45613736789867393</v>
          </cell>
          <cell r="D86">
            <v>5.4898234768971133</v>
          </cell>
          <cell r="E86">
            <v>95.577826732778746</v>
          </cell>
          <cell r="F86">
            <v>25.504710348818978</v>
          </cell>
          <cell r="G86">
            <v>18.349122684729878</v>
          </cell>
          <cell r="H86">
            <v>15.054132072545997</v>
          </cell>
          <cell r="I86">
            <v>13.00376747605114</v>
          </cell>
          <cell r="J86">
            <v>167.48955931492472</v>
          </cell>
        </row>
        <row r="87">
          <cell r="A87">
            <v>4.6999999999999993</v>
          </cell>
          <cell r="B87">
            <v>59.197909515572853</v>
          </cell>
          <cell r="C87">
            <v>0.44417623561993236</v>
          </cell>
          <cell r="D87">
            <v>5.3458657364984052</v>
          </cell>
          <cell r="E87">
            <v>93.071522472437238</v>
          </cell>
          <cell r="F87">
            <v>24.83733166942238</v>
          </cell>
          <cell r="G87">
            <v>17.870076658876457</v>
          </cell>
          <cell r="H87">
            <v>14.662068924605736</v>
          </cell>
          <cell r="I87">
            <v>12.665991261977604</v>
          </cell>
          <cell r="J87">
            <v>163.10699098731942</v>
          </cell>
        </row>
        <row r="88">
          <cell r="A88">
            <v>4.7999999999999989</v>
          </cell>
          <cell r="B88">
            <v>60.457439505265889</v>
          </cell>
          <cell r="C88">
            <v>0.4325055319487992</v>
          </cell>
          <cell r="D88">
            <v>5.2054034382638772</v>
          </cell>
          <cell r="E88">
            <v>90.626073860174102</v>
          </cell>
          <cell r="F88">
            <v>24.186030920006619</v>
          </cell>
          <cell r="G88">
            <v>17.402472518378183</v>
          </cell>
          <cell r="H88">
            <v>14.279281912397982</v>
          </cell>
          <cell r="I88">
            <v>12.336123795555482</v>
          </cell>
          <cell r="J88">
            <v>158.82998300651238</v>
          </cell>
        </row>
      </sheetData>
      <sheetData sheetId="11" refreshError="1">
        <row r="2">
          <cell r="A2" t="str">
            <v xml:space="preserve">PERHITUNGAN DEBIT BANJIR RANCANGAN GAMA  I  </v>
          </cell>
        </row>
        <row r="3">
          <cell r="A3" t="str">
            <v>Data:</v>
          </cell>
        </row>
        <row r="4">
          <cell r="B4" t="str">
            <v>Lihat Gambar 4-1, mengenai Karakteristik DPS dan Pangsa Sungai</v>
          </cell>
        </row>
        <row r="5">
          <cell r="B5" t="str">
            <v>L =</v>
          </cell>
          <cell r="C5">
            <v>70</v>
          </cell>
          <cell r="D5" t="str">
            <v>km</v>
          </cell>
        </row>
        <row r="6">
          <cell r="B6" t="str">
            <v>A =</v>
          </cell>
          <cell r="C6">
            <v>796</v>
          </cell>
          <cell r="D6" t="str">
            <v>km2</v>
          </cell>
        </row>
        <row r="7">
          <cell r="B7" t="str">
            <v>S =</v>
          </cell>
          <cell r="C7">
            <v>5.0000000000000001E-3</v>
          </cell>
        </row>
        <row r="8">
          <cell r="B8" t="str">
            <v>JN =</v>
          </cell>
          <cell r="C8">
            <v>61</v>
          </cell>
        </row>
        <row r="9">
          <cell r="B9" t="str">
            <v>RUA =</v>
          </cell>
          <cell r="C9">
            <v>0.6</v>
          </cell>
        </row>
        <row r="10">
          <cell r="B10" t="str">
            <v>D =</v>
          </cell>
          <cell r="C10">
            <v>8.7999999999999995E-2</v>
          </cell>
          <cell r="D10" t="str">
            <v>km/km2</v>
          </cell>
        </row>
        <row r="11">
          <cell r="B11" t="str">
            <v>WF =</v>
          </cell>
          <cell r="C11">
            <v>1.77</v>
          </cell>
        </row>
        <row r="12">
          <cell r="B12" t="str">
            <v>SIM =</v>
          </cell>
          <cell r="C12">
            <v>1.0620000000000001</v>
          </cell>
        </row>
        <row r="13">
          <cell r="B13" t="str">
            <v>SF =</v>
          </cell>
          <cell r="C13">
            <v>0.5</v>
          </cell>
        </row>
        <row r="14">
          <cell r="B14" t="str">
            <v>SN =</v>
          </cell>
          <cell r="C14">
            <v>0.42</v>
          </cell>
        </row>
        <row r="15">
          <cell r="A15" t="str">
            <v>Rumus</v>
          </cell>
        </row>
        <row r="16">
          <cell r="A16" t="str">
            <v>Waktu naik</v>
          </cell>
          <cell r="D16" t="str">
            <v>TR</v>
          </cell>
          <cell r="E16">
            <v>3.5900429999999997</v>
          </cell>
          <cell r="F16" t="str">
            <v>jam</v>
          </cell>
        </row>
        <row r="17">
          <cell r="A17" t="str">
            <v>Debit puncak</v>
          </cell>
          <cell r="D17" t="str">
            <v>QP</v>
          </cell>
          <cell r="E17">
            <v>14.907021335856593</v>
          </cell>
          <cell r="F17" t="str">
            <v>m3/dt</v>
          </cell>
        </row>
        <row r="18">
          <cell r="A18" t="str">
            <v>Waktu dasar hidrograf</v>
          </cell>
          <cell r="D18" t="str">
            <v>TB</v>
          </cell>
          <cell r="E18">
            <v>25.818423600385209</v>
          </cell>
          <cell r="F18" t="str">
            <v>jam</v>
          </cell>
        </row>
        <row r="19">
          <cell r="A19" t="str">
            <v>koef. tampungan</v>
          </cell>
          <cell r="D19" t="str">
            <v>K</v>
          </cell>
          <cell r="E19">
            <v>7.6584438734489195</v>
          </cell>
          <cell r="F19" t="str">
            <v>jam</v>
          </cell>
        </row>
        <row r="20">
          <cell r="A20" t="str">
            <v>Index Infiltrasi</v>
          </cell>
          <cell r="D20" t="str">
            <v>f</v>
          </cell>
          <cell r="E20">
            <v>10.236570826530592</v>
          </cell>
          <cell r="F20" t="str">
            <v>mm/jam</v>
          </cell>
        </row>
        <row r="21">
          <cell r="A21" t="str">
            <v>Aliran dasar</v>
          </cell>
          <cell r="D21" t="str">
            <v>QB</v>
          </cell>
          <cell r="E21">
            <v>3.5545167991549831</v>
          </cell>
          <cell r="F21" t="str">
            <v>m3/dt</v>
          </cell>
        </row>
        <row r="24">
          <cell r="A24" t="str">
            <v xml:space="preserve">TABEL PERHITUNGAN DEBIT BANJIR RANCANGAN GAMA  I  </v>
          </cell>
        </row>
        <row r="25">
          <cell r="A25" t="str">
            <v>KALA ULANG   5  TH</v>
          </cell>
        </row>
        <row r="26">
          <cell r="J26" t="str">
            <v>Qpuncak=</v>
          </cell>
          <cell r="K26">
            <v>325.20985036850857</v>
          </cell>
          <cell r="L26" t="str">
            <v>m3/det</v>
          </cell>
        </row>
        <row r="27">
          <cell r="A27" t="str">
            <v xml:space="preserve">Jam </v>
          </cell>
          <cell r="B27" t="str">
            <v>t</v>
          </cell>
          <cell r="C27" t="str">
            <v>t/k</v>
          </cell>
          <cell r="D27" t="str">
            <v>y = e-t/k</v>
          </cell>
          <cell r="E27" t="str">
            <v>Qt =y.QP</v>
          </cell>
          <cell r="F27" t="str">
            <v>Tinggi Hujan (mm)</v>
          </cell>
          <cell r="L27" t="str">
            <v>Total</v>
          </cell>
        </row>
        <row r="28">
          <cell r="A28" t="str">
            <v>ke</v>
          </cell>
          <cell r="B28" t="str">
            <v>(jam)</v>
          </cell>
          <cell r="E28" t="str">
            <v>(m3/dt)</v>
          </cell>
          <cell r="F28">
            <v>17.41</v>
          </cell>
          <cell r="G28">
            <v>4.524249600000001</v>
          </cell>
          <cell r="H28">
            <v>3.1699512000000012</v>
          </cell>
          <cell r="I28">
            <v>2.5329844799999983</v>
          </cell>
          <cell r="J28">
            <v>2.1311596800000001</v>
          </cell>
          <cell r="L28" t="str">
            <v>Debit</v>
          </cell>
        </row>
        <row r="30">
          <cell r="A30">
            <v>0</v>
          </cell>
          <cell r="B30" t="str">
            <v>-</v>
          </cell>
          <cell r="C30">
            <v>0</v>
          </cell>
          <cell r="D30">
            <v>0</v>
          </cell>
          <cell r="E30">
            <v>0</v>
          </cell>
          <cell r="L30">
            <v>0</v>
          </cell>
        </row>
        <row r="31">
          <cell r="A31">
            <v>1</v>
          </cell>
          <cell r="B31" t="str">
            <v>-</v>
          </cell>
          <cell r="C31">
            <v>0</v>
          </cell>
          <cell r="D31">
            <v>0</v>
          </cell>
          <cell r="E31">
            <v>7.4535106679282963</v>
          </cell>
          <cell r="F31">
            <v>0</v>
          </cell>
          <cell r="L31">
            <v>0</v>
          </cell>
        </row>
        <row r="32">
          <cell r="A32">
            <v>2</v>
          </cell>
          <cell r="B32">
            <v>0</v>
          </cell>
          <cell r="C32">
            <v>0</v>
          </cell>
          <cell r="D32">
            <v>1</v>
          </cell>
          <cell r="E32">
            <v>14.907021335856593</v>
          </cell>
          <cell r="F32">
            <v>129.76562072863163</v>
          </cell>
          <cell r="G32">
            <v>0</v>
          </cell>
          <cell r="L32">
            <v>129.76562072863163</v>
          </cell>
        </row>
        <row r="33">
          <cell r="A33">
            <v>3</v>
          </cell>
          <cell r="B33">
            <v>1</v>
          </cell>
          <cell r="C33">
            <v>0.13057482910685064</v>
          </cell>
          <cell r="D33">
            <v>0.87760270254724304</v>
          </cell>
          <cell r="E33">
            <v>13.08244221127716</v>
          </cell>
          <cell r="F33">
            <v>259.53124145726326</v>
          </cell>
          <cell r="G33">
            <v>33.721542657970332</v>
          </cell>
          <cell r="H33">
            <v>0</v>
          </cell>
          <cell r="L33">
            <v>293.25278411523357</v>
          </cell>
        </row>
        <row r="34">
          <cell r="A34">
            <v>4</v>
          </cell>
          <cell r="B34">
            <v>2</v>
          </cell>
          <cell r="C34">
            <v>0.26114965821370129</v>
          </cell>
          <cell r="D34">
            <v>0.77018650351822471</v>
          </cell>
          <cell r="E34">
            <v>11.481186640534965</v>
          </cell>
          <cell r="F34">
            <v>227.76531889833535</v>
          </cell>
          <cell r="G34">
            <v>67.443085315940664</v>
          </cell>
          <cell r="H34">
            <v>23.627265086012113</v>
          </cell>
          <cell r="I34">
            <v>0</v>
          </cell>
          <cell r="L34">
            <v>318.83566930028815</v>
          </cell>
        </row>
        <row r="35">
          <cell r="A35">
            <v>5</v>
          </cell>
          <cell r="B35">
            <v>3</v>
          </cell>
          <cell r="C35">
            <v>0.39172448732055193</v>
          </cell>
          <cell r="D35">
            <v>0.67591775695300571</v>
          </cell>
          <cell r="E35">
            <v>10.075920424182787</v>
          </cell>
          <cell r="F35">
            <v>199.88745941171373</v>
          </cell>
          <cell r="G35">
            <v>59.188233941393818</v>
          </cell>
          <cell r="H35">
            <v>47.254530172024225</v>
          </cell>
          <cell r="I35">
            <v>18.879626843376794</v>
          </cell>
          <cell r="J35">
            <v>0</v>
          </cell>
          <cell r="L35">
            <v>325.20985036850857</v>
          </cell>
        </row>
        <row r="36">
          <cell r="A36">
            <v>6</v>
          </cell>
          <cell r="B36">
            <v>4</v>
          </cell>
          <cell r="C36">
            <v>0.52229931642740257</v>
          </cell>
          <cell r="D36">
            <v>0.59318725020162832</v>
          </cell>
          <cell r="E36">
            <v>8.8426549949137758</v>
          </cell>
          <cell r="F36">
            <v>175.42177458502232</v>
          </cell>
          <cell r="G36">
            <v>51.94375406596567</v>
          </cell>
          <cell r="H36">
            <v>41.470703386568701</v>
          </cell>
          <cell r="I36">
            <v>37.759253686753588</v>
          </cell>
          <cell r="J36">
            <v>15.884621409938655</v>
          </cell>
          <cell r="K36">
            <v>0</v>
          </cell>
          <cell r="L36">
            <v>322.4801071342489</v>
          </cell>
        </row>
        <row r="37">
          <cell r="A37">
            <v>7</v>
          </cell>
          <cell r="B37">
            <v>5</v>
          </cell>
          <cell r="C37">
            <v>0.65287414553425327</v>
          </cell>
          <cell r="D37">
            <v>0.52058273389351661</v>
          </cell>
          <cell r="E37">
            <v>7.7603379212292074</v>
          </cell>
          <cell r="F37">
            <v>153.95062346144883</v>
          </cell>
          <cell r="G37">
            <v>45.585978948740809</v>
          </cell>
          <cell r="H37">
            <v>36.394801368587792</v>
          </cell>
          <cell r="I37">
            <v>33.137623081661907</v>
          </cell>
          <cell r="J37">
            <v>31.769242819877309</v>
          </cell>
          <cell r="K37">
            <v>0</v>
          </cell>
          <cell r="L37">
            <v>300.83826968031667</v>
          </cell>
        </row>
        <row r="38">
          <cell r="A38">
            <v>8</v>
          </cell>
          <cell r="B38">
            <v>6</v>
          </cell>
          <cell r="C38">
            <v>0.78344897464110386</v>
          </cell>
          <cell r="D38">
            <v>0.45686481416438246</v>
          </cell>
          <cell r="E38">
            <v>6.8104935323506064</v>
          </cell>
          <cell r="F38">
            <v>135.10748320860051</v>
          </cell>
          <cell r="G38">
            <v>40.006378323676664</v>
          </cell>
          <cell r="H38">
            <v>31.940176039742745</v>
          </cell>
          <cell r="I38">
            <v>29.081667572458386</v>
          </cell>
          <cell r="J38">
            <v>27.880773356603925</v>
          </cell>
          <cell r="K38">
            <v>0</v>
          </cell>
          <cell r="L38">
            <v>264.01647850108225</v>
          </cell>
        </row>
        <row r="39">
          <cell r="A39">
            <v>9</v>
          </cell>
          <cell r="B39">
            <v>7</v>
          </cell>
          <cell r="C39">
            <v>0.91402380374795456</v>
          </cell>
          <cell r="D39">
            <v>0.40094579560940602</v>
          </cell>
          <cell r="E39">
            <v>5.9769075296714123</v>
          </cell>
          <cell r="F39">
            <v>118.57069239822405</v>
          </cell>
          <cell r="G39">
            <v>35.109705735986083</v>
          </cell>
          <cell r="H39">
            <v>28.030784812312927</v>
          </cell>
          <cell r="I39">
            <v>25.522150056169998</v>
          </cell>
          <cell r="J39">
            <v>24.468242046862773</v>
          </cell>
          <cell r="K39">
            <v>0</v>
          </cell>
          <cell r="L39">
            <v>231.70157504955583</v>
          </cell>
        </row>
        <row r="40">
          <cell r="A40">
            <v>10</v>
          </cell>
          <cell r="B40">
            <v>8</v>
          </cell>
          <cell r="C40">
            <v>1.0445986328548051</v>
          </cell>
          <cell r="D40">
            <v>0.35187111380176928</v>
          </cell>
          <cell r="E40">
            <v>5.245350200914598</v>
          </cell>
          <cell r="F40">
            <v>104.05796009157929</v>
          </cell>
          <cell r="G40">
            <v>30.812372639539824</v>
          </cell>
          <cell r="H40">
            <v>24.599892505806039</v>
          </cell>
          <cell r="I40">
            <v>22.398307864111057</v>
          </cell>
          <cell r="J40">
            <v>21.473395346906852</v>
          </cell>
          <cell r="K40">
            <v>0</v>
          </cell>
          <cell r="L40">
            <v>203.34192844794305</v>
          </cell>
        </row>
        <row r="41">
          <cell r="A41">
            <v>11</v>
          </cell>
          <cell r="B41">
            <v>9</v>
          </cell>
          <cell r="C41">
            <v>1.1751734619616558</v>
          </cell>
          <cell r="D41">
            <v>0.30880304042074119</v>
          </cell>
          <cell r="E41">
            <v>4.6033335121293746</v>
          </cell>
          <cell r="F41">
            <v>91.32154699792315</v>
          </cell>
          <cell r="G41">
            <v>27.04102150035288</v>
          </cell>
          <cell r="H41">
            <v>21.588932145467052</v>
          </cell>
          <cell r="I41">
            <v>19.656815514029031</v>
          </cell>
          <cell r="J41">
            <v>18.845109789310847</v>
          </cell>
          <cell r="K41">
            <v>0</v>
          </cell>
          <cell r="L41">
            <v>178.45342594708296</v>
          </cell>
        </row>
        <row r="42">
          <cell r="A42">
            <v>12</v>
          </cell>
          <cell r="B42">
            <v>10</v>
          </cell>
          <cell r="C42">
            <v>1.3057482910685065</v>
          </cell>
          <cell r="D42">
            <v>0.27100638282804801</v>
          </cell>
          <cell r="E42">
            <v>4.0398979309710317</v>
          </cell>
          <cell r="F42">
            <v>80.144036446172407</v>
          </cell>
          <cell r="G42">
            <v>23.731273548347794</v>
          </cell>
          <cell r="H42">
            <v>18.946505195970936</v>
          </cell>
          <cell r="I42">
            <v>17.250874418584452</v>
          </cell>
          <cell r="J42">
            <v>16.538519280898704</v>
          </cell>
          <cell r="K42">
            <v>0</v>
          </cell>
          <cell r="L42">
            <v>156.61120888997428</v>
          </cell>
        </row>
        <row r="43">
          <cell r="A43">
            <v>13</v>
          </cell>
          <cell r="B43">
            <v>11</v>
          </cell>
          <cell r="C43">
            <v>1.4363231201753572</v>
          </cell>
          <cell r="D43">
            <v>0.23783593397744765</v>
          </cell>
          <cell r="E43">
            <v>3.545425342235192</v>
          </cell>
          <cell r="F43">
            <v>70.334622978205658</v>
          </cell>
          <cell r="G43">
            <v>20.826629800917921</v>
          </cell>
          <cell r="H43">
            <v>16.627504163809476</v>
          </cell>
          <cell r="I43">
            <v>15.139414011052816</v>
          </cell>
          <cell r="J43">
            <v>14.514249217046389</v>
          </cell>
          <cell r="K43">
            <v>0</v>
          </cell>
          <cell r="L43">
            <v>137.44242017103227</v>
          </cell>
        </row>
        <row r="44">
          <cell r="A44">
            <v>14</v>
          </cell>
          <cell r="B44">
            <v>12</v>
          </cell>
          <cell r="C44">
            <v>1.5668979492822077</v>
          </cell>
          <cell r="D44">
            <v>0.20872545842145573</v>
          </cell>
          <cell r="E44">
            <v>3.1114748620250889</v>
          </cell>
          <cell r="F44">
            <v>61.725855208314691</v>
          </cell>
          <cell r="G44">
            <v>18.277506598236521</v>
          </cell>
          <cell r="H44">
            <v>14.592342590774731</v>
          </cell>
          <cell r="I44">
            <v>13.28639065108155</v>
          </cell>
          <cell r="J44">
            <v>12.737744338324118</v>
          </cell>
          <cell r="K44">
            <v>0</v>
          </cell>
          <cell r="L44">
            <v>120.61983938673161</v>
          </cell>
        </row>
        <row r="45">
          <cell r="A45">
            <v>15</v>
          </cell>
          <cell r="B45">
            <v>13</v>
          </cell>
          <cell r="C45">
            <v>1.6974727783890584</v>
          </cell>
          <cell r="D45">
            <v>0.18317802640108174</v>
          </cell>
          <cell r="E45">
            <v>2.7306387478210277</v>
          </cell>
          <cell r="F45">
            <v>54.170777347856799</v>
          </cell>
          <cell r="G45">
            <v>16.040389186437434</v>
          </cell>
          <cell r="H45">
            <v>12.806279294159143</v>
          </cell>
          <cell r="I45">
            <v>11.66017234248759</v>
          </cell>
          <cell r="J45">
            <v>11.178678855669091</v>
          </cell>
          <cell r="K45">
            <v>0</v>
          </cell>
          <cell r="L45">
            <v>105.85629702661005</v>
          </cell>
        </row>
        <row r="46">
          <cell r="A46">
            <v>16</v>
          </cell>
          <cell r="B46">
            <v>14</v>
          </cell>
          <cell r="C46">
            <v>1.8280476074959091</v>
          </cell>
          <cell r="D46">
            <v>0.16075753101685958</v>
          </cell>
          <cell r="E46">
            <v>2.3964159447679538</v>
          </cell>
          <cell r="F46">
            <v>47.540420599564094</v>
          </cell>
          <cell r="G46">
            <v>14.077088899927066</v>
          </cell>
          <cell r="H46">
            <v>11.238825318128862</v>
          </cell>
          <cell r="I46">
            <v>10.232998759933727</v>
          </cell>
          <cell r="J46">
            <v>9.8104387746429147</v>
          </cell>
          <cell r="K46">
            <v>0</v>
          </cell>
          <cell r="L46">
            <v>92.899772352196663</v>
          </cell>
        </row>
        <row r="47">
          <cell r="A47">
            <v>17</v>
          </cell>
          <cell r="B47">
            <v>15</v>
          </cell>
          <cell r="C47">
            <v>1.9586224366027598</v>
          </cell>
          <cell r="D47">
            <v>0.14108124367521821</v>
          </cell>
          <cell r="E47">
            <v>2.1031011095556607</v>
          </cell>
          <cell r="F47">
            <v>41.721601598410075</v>
          </cell>
          <cell r="G47">
            <v>12.354091262573787</v>
          </cell>
          <cell r="H47">
            <v>9.8632234726462684</v>
          </cell>
          <cell r="I47">
            <v>8.9805073668804241</v>
          </cell>
          <cell r="J47">
            <v>8.6096675818008865</v>
          </cell>
          <cell r="K47">
            <v>0</v>
          </cell>
          <cell r="L47">
            <v>81.529091282311441</v>
          </cell>
        </row>
        <row r="48">
          <cell r="A48">
            <v>18</v>
          </cell>
          <cell r="B48">
            <v>16</v>
          </cell>
          <cell r="C48">
            <v>2.0891972657096103</v>
          </cell>
          <cell r="D48">
            <v>0.12381328072809766</v>
          </cell>
          <cell r="E48">
            <v>1.8456872174761538</v>
          </cell>
          <cell r="F48">
            <v>36.614990317364054</v>
          </cell>
          <cell r="G48">
            <v>10.841983879550039</v>
          </cell>
          <cell r="H48">
            <v>8.6559915754217673</v>
          </cell>
          <cell r="I48">
            <v>7.8813175354196865</v>
          </cell>
          <cell r="J48">
            <v>7.5558675378218423</v>
          </cell>
          <cell r="K48">
            <v>0</v>
          </cell>
          <cell r="L48">
            <v>71.550150845577377</v>
          </cell>
        </row>
        <row r="49">
          <cell r="A49">
            <v>19</v>
          </cell>
          <cell r="B49">
            <v>17</v>
          </cell>
          <cell r="C49">
            <v>2.2197720948164612</v>
          </cell>
          <cell r="D49">
            <v>0.10865886977821895</v>
          </cell>
          <cell r="E49">
            <v>1.6197800901139729</v>
          </cell>
          <cell r="F49">
            <v>32.133414456259835</v>
          </cell>
          <cell r="G49">
            <v>9.5149543536667558</v>
          </cell>
          <cell r="H49">
            <v>7.5965215998163123</v>
          </cell>
          <cell r="I49">
            <v>6.916665568717292</v>
          </cell>
          <cell r="J49">
            <v>6.6310497712814334</v>
          </cell>
          <cell r="K49">
            <v>0</v>
          </cell>
          <cell r="L49">
            <v>62.792605749741632</v>
          </cell>
        </row>
        <row r="50">
          <cell r="A50">
            <v>20</v>
          </cell>
          <cell r="B50">
            <v>18</v>
          </cell>
          <cell r="C50">
            <v>2.3503469239233117</v>
          </cell>
          <cell r="D50">
            <v>9.5359317773093935E-2</v>
          </cell>
          <cell r="E50">
            <v>1.4215233846162401</v>
          </cell>
          <cell r="F50">
            <v>28.200371368884269</v>
          </cell>
          <cell r="G50">
            <v>8.3503496553916037</v>
          </cell>
          <cell r="H50">
            <v>6.6667278859573003</v>
          </cell>
          <cell r="I50">
            <v>6.0700843957217598</v>
          </cell>
          <cell r="J50">
            <v>5.8194272000018623</v>
          </cell>
          <cell r="K50">
            <v>0</v>
          </cell>
          <cell r="L50">
            <v>55.106960505956792</v>
          </cell>
        </row>
        <row r="51">
          <cell r="A51">
            <v>21</v>
          </cell>
          <cell r="B51">
            <v>19</v>
          </cell>
          <cell r="C51">
            <v>2.4809217530301622</v>
          </cell>
          <cell r="D51">
            <v>8.3687594990728587E-2</v>
          </cell>
          <cell r="E51">
            <v>1.2475327640733163</v>
          </cell>
          <cell r="F51">
            <v>24.74872212616874</v>
          </cell>
          <cell r="G51">
            <v>7.3282894247861075</v>
          </cell>
          <cell r="H51">
            <v>5.8507384098631974</v>
          </cell>
          <cell r="I51">
            <v>5.3271224703752642</v>
          </cell>
          <cell r="J51">
            <v>5.1071450379985706</v>
          </cell>
          <cell r="K51">
            <v>0</v>
          </cell>
          <cell r="L51">
            <v>48.362017469191883</v>
          </cell>
        </row>
        <row r="52">
          <cell r="A52">
            <v>22</v>
          </cell>
          <cell r="B52">
            <v>20</v>
          </cell>
          <cell r="C52">
            <v>2.6114965821370131</v>
          </cell>
          <cell r="D52">
            <v>7.3444459533542505E-2</v>
          </cell>
          <cell r="E52">
            <v>1.0948381252669743</v>
          </cell>
          <cell r="F52">
            <v>21.719545422516436</v>
          </cell>
          <cell r="G52">
            <v>6.431326604240672</v>
          </cell>
          <cell r="H52">
            <v>5.1346238403928988</v>
          </cell>
          <cell r="I52">
            <v>4.675097076801479</v>
          </cell>
          <cell r="J52">
            <v>4.4820442876482867</v>
          </cell>
          <cell r="K52">
            <v>0</v>
          </cell>
          <cell r="L52">
            <v>42.442637231599768</v>
          </cell>
        </row>
        <row r="53">
          <cell r="A53">
            <v>23</v>
          </cell>
          <cell r="B53">
            <v>21</v>
          </cell>
          <cell r="C53">
            <v>2.7420714112438636</v>
          </cell>
          <cell r="D53">
            <v>6.4455056173758546E-2</v>
          </cell>
          <cell r="E53">
            <v>0.96083289758605384</v>
          </cell>
          <cell r="F53">
            <v>19.061131760898022</v>
          </cell>
          <cell r="G53">
            <v>5.6441496088455967</v>
          </cell>
          <cell r="H53">
            <v>4.5061597588923137</v>
          </cell>
          <cell r="I53">
            <v>4.1028778292716925</v>
          </cell>
          <cell r="J53">
            <v>3.9334541797765707</v>
          </cell>
          <cell r="K53">
            <v>0</v>
          </cell>
          <cell r="L53">
            <v>37.247773137684192</v>
          </cell>
        </row>
        <row r="54">
          <cell r="A54">
            <v>24</v>
          </cell>
          <cell r="B54">
            <v>22</v>
          </cell>
          <cell r="C54">
            <v>2.8726462403507145</v>
          </cell>
          <cell r="D54">
            <v>5.6565931490924849E-2</v>
          </cell>
          <cell r="E54">
            <v>0.8432295476178191</v>
          </cell>
          <cell r="F54">
            <v>16.728100746973197</v>
          </cell>
          <cell r="G54">
            <v>4.9533209503038593</v>
          </cell>
          <cell r="H54">
            <v>3.9546179825135273</v>
          </cell>
          <cell r="I54">
            <v>3.6006966711900046</v>
          </cell>
          <cell r="J54">
            <v>3.4520100185176661</v>
          </cell>
          <cell r="K54">
            <v>0</v>
          </cell>
          <cell r="L54">
            <v>32.688746369498254</v>
          </cell>
        </row>
        <row r="55">
          <cell r="A55">
            <v>25</v>
          </cell>
          <cell r="B55">
            <v>23</v>
          </cell>
          <cell r="C55">
            <v>3.003221069457565</v>
          </cell>
          <cell r="D55">
            <v>4.9642414348537833E-2</v>
          </cell>
          <cell r="E55">
            <v>0.74002052985708688</v>
          </cell>
          <cell r="F55">
            <v>14.680626424026231</v>
          </cell>
          <cell r="G55">
            <v>4.3470478525705456</v>
          </cell>
          <cell r="H55">
            <v>3.4705834289957971</v>
          </cell>
          <cell r="J55">
            <v>3.0294933214712634</v>
          </cell>
          <cell r="K55">
            <v>0</v>
          </cell>
          <cell r="L55">
            <v>25.527751027063839</v>
          </cell>
        </row>
        <row r="56">
          <cell r="A56">
            <v>26</v>
          </cell>
          <cell r="B56">
            <v>24</v>
          </cell>
          <cell r="C56">
            <v>3.1337958985644154</v>
          </cell>
          <cell r="D56">
            <v>4.3566316993246847E-2</v>
          </cell>
          <cell r="E56">
            <v>0.64944401694302234</v>
          </cell>
          <cell r="F56">
            <v>12.883757424811883</v>
          </cell>
          <cell r="G56">
            <v>3.8149809435180999</v>
          </cell>
          <cell r="I56">
            <v>2.7732079794135398</v>
          </cell>
          <cell r="J56">
            <v>2.6586915262720043</v>
          </cell>
          <cell r="K56">
            <v>0</v>
          </cell>
          <cell r="L56">
            <v>22.13063787401553</v>
          </cell>
        </row>
        <row r="57">
          <cell r="A57">
            <v>27</v>
          </cell>
          <cell r="B57">
            <v>25</v>
          </cell>
          <cell r="C57">
            <v>3.2643707276712663</v>
          </cell>
          <cell r="D57">
            <v>3.8233917533303297E-2</v>
          </cell>
          <cell r="E57">
            <v>0.56995382442233367</v>
          </cell>
          <cell r="F57">
            <v>11.306820334978019</v>
          </cell>
          <cell r="G57">
            <v>3.3480375861977141</v>
          </cell>
          <cell r="H57">
            <v>2.6729965163465637</v>
          </cell>
          <cell r="I57">
            <v>2.433774817458902</v>
          </cell>
          <cell r="J57">
            <v>2.3332748686957649</v>
          </cell>
          <cell r="K57">
            <v>0</v>
          </cell>
          <cell r="L57">
            <v>22.094904123676965</v>
          </cell>
        </row>
        <row r="58">
          <cell r="A58">
            <v>28</v>
          </cell>
          <cell r="B58">
            <v>26</v>
          </cell>
          <cell r="C58">
            <v>3.3949455567781168</v>
          </cell>
          <cell r="D58">
            <v>3.3554189356195405E-2</v>
          </cell>
          <cell r="E58">
            <v>0.50019301664017712</v>
          </cell>
          <cell r="F58">
            <v>9.9228960831928283</v>
          </cell>
          <cell r="G58">
            <v>2.9382468338768626</v>
          </cell>
          <cell r="H58">
            <v>2.3458289666451093</v>
          </cell>
          <cell r="I58">
            <v>2.1358873571933552</v>
          </cell>
          <cell r="J58">
            <v>2.0476883305529672</v>
          </cell>
          <cell r="K58">
            <v>0</v>
          </cell>
          <cell r="L58">
            <v>19.39054757146112</v>
          </cell>
        </row>
        <row r="59">
          <cell r="A59">
            <v>29</v>
          </cell>
          <cell r="B59">
            <v>27</v>
          </cell>
          <cell r="C59">
            <v>3.5255203858849673</v>
          </cell>
          <cell r="D59">
            <v>2.944724726077903E-2</v>
          </cell>
          <cell r="E59">
            <v>0.43897074319867757</v>
          </cell>
          <cell r="F59">
            <v>8.7083604197054836</v>
          </cell>
          <cell r="G59">
            <v>2.5786133621612137</v>
          </cell>
          <cell r="H59">
            <v>2.0587058408413546</v>
          </cell>
          <cell r="I59">
            <v>1.8744605170093764</v>
          </cell>
          <cell r="J59">
            <v>1.7970568128677362</v>
          </cell>
          <cell r="K59">
            <v>0</v>
          </cell>
          <cell r="L59">
            <v>17.017196952585163</v>
          </cell>
        </row>
        <row r="60">
          <cell r="A60">
            <v>30</v>
          </cell>
          <cell r="B60">
            <v>28</v>
          </cell>
          <cell r="C60">
            <v>3.6560952149918182</v>
          </cell>
          <cell r="D60">
            <v>2.5842983778636565E-2</v>
          </cell>
          <cell r="E60">
            <v>0.38524191057033108</v>
          </cell>
          <cell r="F60">
            <v>7.6424806390889763</v>
          </cell>
          <cell r="G60">
            <v>2.262998055457115</v>
          </cell>
          <cell r="H60">
            <v>1.8067258096721666</v>
          </cell>
          <cell r="I60">
            <v>1.6450316155455316</v>
          </cell>
          <cell r="J60">
            <v>1.5771019156036599</v>
          </cell>
          <cell r="K60">
            <v>0</v>
          </cell>
          <cell r="L60">
            <v>14.934338035367448</v>
          </cell>
        </row>
        <row r="61">
          <cell r="A61">
            <v>31</v>
          </cell>
          <cell r="B61">
            <v>29</v>
          </cell>
          <cell r="C61">
            <v>3.7866700440986687</v>
          </cell>
          <cell r="D61">
            <v>2.2679872406016016E-2</v>
          </cell>
          <cell r="E61">
            <v>0.33808934185098594</v>
          </cell>
          <cell r="F61">
            <v>6.7070616630294646</v>
          </cell>
          <cell r="G61">
            <v>1.9860132093283203</v>
          </cell>
          <cell r="H61">
            <v>1.5855874533301499</v>
          </cell>
          <cell r="I61">
            <v>1.4436841915784151</v>
          </cell>
          <cell r="J61">
            <v>1.3840689033262061</v>
          </cell>
          <cell r="K61">
            <v>0</v>
          </cell>
          <cell r="L61">
            <v>13.106415420592556</v>
          </cell>
        </row>
        <row r="62">
          <cell r="A62">
            <v>32</v>
          </cell>
          <cell r="B62">
            <v>30</v>
          </cell>
          <cell r="C62">
            <v>3.9172448732055196</v>
          </cell>
          <cell r="D62">
            <v>1.9903917316946296E-2</v>
          </cell>
          <cell r="E62">
            <v>0.29670812011084391</v>
          </cell>
          <cell r="F62">
            <v>5.8861354416256653</v>
          </cell>
          <cell r="G62">
            <v>1.7429305598010565</v>
          </cell>
          <cell r="H62">
            <v>1.3915158341675404</v>
          </cell>
          <cell r="I62">
            <v>1.2669811481539495</v>
          </cell>
          <cell r="J62">
            <v>1.2146626100706768</v>
          </cell>
          <cell r="K62">
            <v>0</v>
          </cell>
          <cell r="L62">
            <v>11.502225593818888</v>
          </cell>
        </row>
        <row r="63">
          <cell r="A63">
            <v>33</v>
          </cell>
          <cell r="B63">
            <v>31</v>
          </cell>
          <cell r="C63">
            <v>4.0478197023123705</v>
          </cell>
          <cell r="D63">
            <v>1.7467731628628934E-2</v>
          </cell>
          <cell r="E63">
            <v>0.26039184807698856</v>
          </cell>
          <cell r="F63">
            <v>5.1656883711297921</v>
          </cell>
          <cell r="G63">
            <v>1.5296005696335868</v>
          </cell>
          <cell r="H63">
            <v>1.2211980567027141</v>
          </cell>
          <cell r="I63">
            <v>1.1119060796963152</v>
          </cell>
          <cell r="J63">
            <v>1.0659911892811147</v>
          </cell>
          <cell r="K63">
            <v>0</v>
          </cell>
          <cell r="L63">
            <v>10.094384266443523</v>
          </cell>
        </row>
        <row r="64">
          <cell r="A64">
            <v>34</v>
          </cell>
          <cell r="B64">
            <v>32</v>
          </cell>
          <cell r="C64">
            <v>4.1783945314192206</v>
          </cell>
          <cell r="D64">
            <v>1.5329728484654718E-2</v>
          </cell>
          <cell r="E64">
            <v>0.22852058959363644</v>
          </cell>
          <cell r="F64">
            <v>4.5334220750203711</v>
          </cell>
          <cell r="G64">
            <v>1.3423815937282377</v>
          </cell>
          <cell r="H64">
            <v>1.0717267149077434</v>
          </cell>
          <cell r="I64">
            <v>0.9758117805201959</v>
          </cell>
          <cell r="J64">
            <v>0.93551674860465595</v>
          </cell>
          <cell r="K64">
            <v>0</v>
          </cell>
          <cell r="L64">
            <v>8.858858912781205</v>
          </cell>
        </row>
        <row r="65">
          <cell r="A65">
            <v>35</v>
          </cell>
          <cell r="B65">
            <v>33</v>
          </cell>
          <cell r="C65">
            <v>4.3089693605260715</v>
          </cell>
          <cell r="D65">
            <v>1.345341114744843E-2</v>
          </cell>
          <cell r="E65">
            <v>0.20055028701506467</v>
          </cell>
          <cell r="F65">
            <v>3.9785434648252105</v>
          </cell>
          <cell r="G65">
            <v>1.1780777145055765</v>
          </cell>
          <cell r="H65">
            <v>0.94055026139511411</v>
          </cell>
          <cell r="I65">
            <v>0.85637505576196127</v>
          </cell>
          <cell r="J65">
            <v>0.82101202685365549</v>
          </cell>
          <cell r="K65">
            <v>0</v>
          </cell>
          <cell r="L65">
            <v>7.7745585233415184</v>
          </cell>
        </row>
        <row r="66">
          <cell r="A66">
            <v>36</v>
          </cell>
          <cell r="B66">
            <v>34</v>
          </cell>
          <cell r="C66">
            <v>4.4395441896329224</v>
          </cell>
          <cell r="D66">
            <v>1.1806749981479944E-2</v>
          </cell>
          <cell r="E66">
            <v>0.17600347388104595</v>
          </cell>
          <cell r="F66">
            <v>3.4915804969322757</v>
          </cell>
          <cell r="G66">
            <v>1.0338841860607741</v>
          </cell>
          <cell r="H66">
            <v>0.82542945128186795</v>
          </cell>
          <cell r="I66">
            <v>0.75155706333074301</v>
          </cell>
          <cell r="J66">
            <v>0.72052237359055782</v>
          </cell>
          <cell r="K66">
            <v>0</v>
          </cell>
          <cell r="L66">
            <v>6.8229735711962185</v>
          </cell>
        </row>
        <row r="67">
          <cell r="A67">
            <v>37</v>
          </cell>
          <cell r="B67">
            <v>35</v>
          </cell>
          <cell r="C67">
            <v>4.5701190187397724</v>
          </cell>
          <cell r="D67">
            <v>1.0361635692046418E-2</v>
          </cell>
          <cell r="E67">
            <v>0.15446112433570913</v>
          </cell>
          <cell r="F67">
            <v>3.0642204802690101</v>
          </cell>
          <cell r="G67">
            <v>0.90733955580779169</v>
          </cell>
          <cell r="H67">
            <v>0.72439911720705563</v>
          </cell>
          <cell r="I67">
            <v>0.65956850989752946</v>
          </cell>
          <cell r="J67">
            <v>0.63233238230882771</v>
          </cell>
          <cell r="K67">
            <v>0</v>
          </cell>
          <cell r="L67">
            <v>5.9878600454902147</v>
          </cell>
        </row>
        <row r="68">
          <cell r="A68">
            <v>38</v>
          </cell>
          <cell r="B68">
            <v>36</v>
          </cell>
          <cell r="C68">
            <v>4.7006938478466234</v>
          </cell>
          <cell r="D68">
            <v>9.0933994861499071E-3</v>
          </cell>
          <cell r="E68">
            <v>0.13555550015550405</v>
          </cell>
          <cell r="F68">
            <v>2.689168174684696</v>
          </cell>
          <cell r="G68">
            <v>0.79628364630493276</v>
          </cell>
          <cell r="H68">
            <v>0.63573462298374894</v>
          </cell>
          <cell r="I68">
            <v>0.57883910680113027</v>
          </cell>
          <cell r="J68">
            <v>0.55493660762236363</v>
          </cell>
          <cell r="K68">
            <v>0</v>
          </cell>
          <cell r="L68">
            <v>5.2549621583968715</v>
          </cell>
        </row>
        <row r="69">
          <cell r="A69">
            <v>39</v>
          </cell>
          <cell r="B69">
            <v>37</v>
          </cell>
          <cell r="C69">
            <v>4.8312686769534743</v>
          </cell>
          <cell r="D69">
            <v>7.9803919643868671E-3</v>
          </cell>
          <cell r="E69">
            <v>0.11896387328161354</v>
          </cell>
          <cell r="F69">
            <v>2.3600212577073254</v>
          </cell>
          <cell r="G69">
            <v>0.69882067999138242</v>
          </cell>
          <cell r="H69">
            <v>0.55792242323339047</v>
          </cell>
          <cell r="I69">
            <v>0.50799076446870395</v>
          </cell>
          <cell r="J69">
            <v>0.48701386659178558</v>
          </cell>
          <cell r="K69">
            <v>0</v>
          </cell>
          <cell r="L69">
            <v>4.6117689919925873</v>
          </cell>
        </row>
        <row r="70">
          <cell r="A70">
            <v>40</v>
          </cell>
          <cell r="B70">
            <v>38</v>
          </cell>
          <cell r="C70">
            <v>4.9618435060603243</v>
          </cell>
          <cell r="D70">
            <v>7.0036135553322209E-3</v>
          </cell>
          <cell r="E70">
            <v>0.10440301669743186</v>
          </cell>
          <cell r="F70">
            <v>2.0711610338328916</v>
          </cell>
          <cell r="G70">
            <v>0.61328691735633922</v>
          </cell>
          <cell r="H70">
            <v>0.48963422644133053</v>
          </cell>
          <cell r="I70">
            <v>0.44581406776677446</v>
          </cell>
          <cell r="J70">
            <v>0.4274046854989334</v>
          </cell>
          <cell r="K70">
            <v>0</v>
          </cell>
          <cell r="L70">
            <v>4.0473009308962693</v>
          </cell>
        </row>
        <row r="71">
          <cell r="A71">
            <v>41</v>
          </cell>
          <cell r="B71">
            <v>39</v>
          </cell>
          <cell r="C71">
            <v>5.0924183351671752</v>
          </cell>
          <cell r="D71">
            <v>6.1463901837560606E-3</v>
          </cell>
          <cell r="E71">
            <v>9.1624369607751124E-2</v>
          </cell>
          <cell r="F71">
            <v>1.8176565207022888</v>
          </cell>
          <cell r="G71">
            <v>0.53822225610879082</v>
          </cell>
          <cell r="H71">
            <v>0.42970432038454043</v>
          </cell>
          <cell r="I71">
            <v>0.39124763070570129</v>
          </cell>
          <cell r="J71">
            <v>0.37509150707521827</v>
          </cell>
          <cell r="K71">
            <v>0</v>
          </cell>
          <cell r="L71">
            <v>3.5519222349765394</v>
          </cell>
        </row>
        <row r="72">
          <cell r="A72">
            <v>42</v>
          </cell>
          <cell r="B72">
            <v>40</v>
          </cell>
          <cell r="C72">
            <v>5.2229931642740262</v>
          </cell>
          <cell r="D72">
            <v>5.3940886361741628E-3</v>
          </cell>
          <cell r="E72">
            <v>8.040979438694984E-2</v>
          </cell>
          <cell r="F72">
            <v>1.5951802748709472</v>
          </cell>
          <cell r="G72">
            <v>0.47234530653214951</v>
          </cell>
          <cell r="H72">
            <v>0.37710967286569891</v>
          </cell>
          <cell r="I72">
            <v>0.3433599780725291</v>
          </cell>
          <cell r="J72">
            <v>0.32918132031173009</v>
          </cell>
          <cell r="K72">
            <v>0</v>
          </cell>
          <cell r="L72">
            <v>3.117176552653055</v>
          </cell>
        </row>
        <row r="73">
          <cell r="A73">
            <v>43</v>
          </cell>
          <cell r="B73">
            <v>41</v>
          </cell>
          <cell r="C73">
            <v>5.3535679933808762</v>
          </cell>
          <cell r="D73">
            <v>4.7338667648858211E-3</v>
          </cell>
          <cell r="E73">
            <v>7.0567852865255354E-2</v>
          </cell>
          <cell r="F73">
            <v>1.3999345202767968</v>
          </cell>
          <cell r="G73">
            <v>0.41453151754812029</v>
          </cell>
          <cell r="H73">
            <v>0.33095246806364431</v>
          </cell>
          <cell r="I73">
            <v>0.30133364470301355</v>
          </cell>
          <cell r="J73">
            <v>0.28889041633364398</v>
          </cell>
          <cell r="K73">
            <v>0</v>
          </cell>
          <cell r="L73">
            <v>2.7356425669252191</v>
          </cell>
        </row>
        <row r="74">
          <cell r="A74">
            <v>44</v>
          </cell>
          <cell r="B74">
            <v>42</v>
          </cell>
          <cell r="C74">
            <v>5.4841428224877271</v>
          </cell>
          <cell r="D74">
            <v>4.1544542663623698E-3</v>
          </cell>
          <cell r="E74">
            <v>6.1930538387504293E-2</v>
          </cell>
          <cell r="F74">
            <v>1.2285863183840957</v>
          </cell>
          <cell r="G74">
            <v>0.36379398009124014</v>
          </cell>
          <cell r="H74">
            <v>0.29044478038733429</v>
          </cell>
          <cell r="I74">
            <v>0.26445122095977558</v>
          </cell>
          <cell r="J74">
            <v>0.25353101011440404</v>
          </cell>
          <cell r="K74">
            <v>0</v>
          </cell>
          <cell r="L74">
            <v>2.4008073099368499</v>
          </cell>
        </row>
        <row r="75">
          <cell r="A75">
            <v>45</v>
          </cell>
          <cell r="B75">
            <v>43</v>
          </cell>
          <cell r="C75">
            <v>5.614717651594578</v>
          </cell>
          <cell r="D75">
            <v>3.6459602917685383E-3</v>
          </cell>
          <cell r="E75">
            <v>5.4350407859079526E-2</v>
          </cell>
          <cell r="F75">
            <v>1.0782106733264498</v>
          </cell>
          <cell r="G75">
            <v>0.31926658009849046</v>
          </cell>
          <cell r="H75">
            <v>0.254895124208665</v>
          </cell>
          <cell r="I75">
            <v>0.23208310620621714</v>
          </cell>
          <cell r="J75">
            <v>0.22249949965593355</v>
          </cell>
          <cell r="K75">
            <v>0</v>
          </cell>
          <cell r="L75">
            <v>2.1069549834957559</v>
          </cell>
        </row>
        <row r="76">
          <cell r="A76">
            <v>46</v>
          </cell>
          <cell r="B76">
            <v>44</v>
          </cell>
          <cell r="C76">
            <v>5.7452924807014289</v>
          </cell>
          <cell r="D76">
            <v>3.1997046054360032E-3</v>
          </cell>
          <cell r="E76">
            <v>4.7698064821673103E-2</v>
          </cell>
          <cell r="F76">
            <v>0.94624060082657457</v>
          </cell>
          <cell r="G76">
            <v>0.28018921352745102</v>
          </cell>
          <cell r="H76">
            <v>0.22369664987163973</v>
          </cell>
          <cell r="I76">
            <v>0.20367676122213493</v>
          </cell>
          <cell r="J76">
            <v>0.19526616221345663</v>
          </cell>
          <cell r="K76">
            <v>0</v>
          </cell>
          <cell r="L76">
            <v>1.8490693876612567</v>
          </cell>
        </row>
        <row r="77">
          <cell r="A77">
            <v>47</v>
          </cell>
          <cell r="B77">
            <v>45</v>
          </cell>
          <cell r="C77">
            <v>5.875867309808279</v>
          </cell>
          <cell r="D77">
            <v>2.8080694090834978E-3</v>
          </cell>
          <cell r="E77">
            <v>4.1859950593773919E-2</v>
          </cell>
          <cell r="F77">
            <v>0.83042330854532875</v>
          </cell>
          <cell r="G77">
            <v>0.24589481101627744</v>
          </cell>
          <cell r="H77">
            <v>0.19631678447811537</v>
          </cell>
          <cell r="I77">
            <v>0.17874727609461522</v>
          </cell>
          <cell r="J77">
            <v>0.17136611167455781</v>
          </cell>
          <cell r="K77">
            <v>0</v>
          </cell>
          <cell r="L77">
            <v>1.6227482918088945</v>
          </cell>
        </row>
        <row r="78">
          <cell r="A78">
            <v>48</v>
          </cell>
          <cell r="B78">
            <v>46</v>
          </cell>
          <cell r="C78">
            <v>6.0064421389151299</v>
          </cell>
          <cell r="D78">
            <v>2.4643693023519149E-3</v>
          </cell>
          <cell r="E78">
            <v>3.6736405769590023E-2</v>
          </cell>
          <cell r="F78">
            <v>0.72878173983760397</v>
          </cell>
          <cell r="G78">
            <v>0.21579795069022864</v>
          </cell>
          <cell r="H78">
            <v>0.17228814061337863</v>
          </cell>
          <cell r="I78">
            <v>0.15686909257359249</v>
          </cell>
          <cell r="J78">
            <v>0.15039136273060469</v>
          </cell>
          <cell r="K78">
            <v>0</v>
          </cell>
          <cell r="L78">
            <v>1.4241282864454083</v>
          </cell>
        </row>
        <row r="79">
          <cell r="A79">
            <v>49</v>
          </cell>
          <cell r="B79">
            <v>47</v>
          </cell>
          <cell r="C79">
            <v>6.1370169680219808</v>
          </cell>
          <cell r="D79">
            <v>2.162737159818504E-3</v>
          </cell>
          <cell r="E79">
            <v>3.2239968985264329E-2</v>
          </cell>
          <cell r="F79">
            <v>0.63958082444856235</v>
          </cell>
          <cell r="G79">
            <v>0.18938486472990146</v>
          </cell>
          <cell r="H79">
            <v>0.1512005378191405</v>
          </cell>
          <cell r="I79">
            <v>0.13766873958871836</v>
          </cell>
          <cell r="J79">
            <v>0.13198386637214138</v>
          </cell>
          <cell r="K79">
            <v>0</v>
          </cell>
          <cell r="L79">
            <v>1.2498188329584641</v>
          </cell>
        </row>
        <row r="80">
          <cell r="A80">
            <v>50</v>
          </cell>
          <cell r="B80">
            <v>48</v>
          </cell>
          <cell r="C80">
            <v>6.2675917971288309</v>
          </cell>
          <cell r="D80">
            <v>1.8980239763560689E-3</v>
          </cell>
          <cell r="E80">
            <v>2.8293883911507289E-2</v>
          </cell>
          <cell r="F80">
            <v>0.56129786003345195</v>
          </cell>
          <cell r="G80">
            <v>0.1662046691085054</v>
          </cell>
          <cell r="H80">
            <v>0.13269400061667438</v>
          </cell>
          <cell r="I80">
            <v>0.12081845791933185</v>
          </cell>
          <cell r="J80">
            <v>0.11582939782082541</v>
          </cell>
          <cell r="K80">
            <v>0</v>
          </cell>
          <cell r="L80">
            <v>1.096844385498789</v>
          </cell>
        </row>
        <row r="81">
          <cell r="A81">
            <v>51</v>
          </cell>
          <cell r="B81">
            <v>49</v>
          </cell>
          <cell r="C81">
            <v>6.3981666262356818</v>
          </cell>
          <cell r="D81">
            <v>1.66571097114955E-3</v>
          </cell>
          <cell r="E81">
            <v>2.4830788986296749E-2</v>
          </cell>
          <cell r="F81">
            <v>0.49259651889934192</v>
          </cell>
          <cell r="G81">
            <v>0.14586166678559459</v>
          </cell>
          <cell r="H81">
            <v>0.11645261355299887</v>
          </cell>
          <cell r="I81">
            <v>0.10603060518759605</v>
          </cell>
          <cell r="J81">
            <v>0.10165219256197611</v>
          </cell>
          <cell r="K81">
            <v>0</v>
          </cell>
          <cell r="L81">
            <v>0.96259359698750757</v>
          </cell>
        </row>
        <row r="82">
          <cell r="A82">
            <v>52</v>
          </cell>
          <cell r="B82">
            <v>50</v>
          </cell>
          <cell r="C82">
            <v>6.5287414553425327</v>
          </cell>
          <cell r="D82">
            <v>1.4618324499434375E-3</v>
          </cell>
          <cell r="E82">
            <v>2.1791567520754337E-2</v>
          </cell>
          <cell r="F82">
            <v>0.43230403625142638</v>
          </cell>
          <cell r="G82">
            <v>0.12800859296908332</v>
          </cell>
          <cell r="H82">
            <v>0.10219912837280148</v>
          </cell>
          <cell r="I82">
            <v>9.3052745665353917E-2</v>
          </cell>
          <cell r="J82">
            <v>8.9210238912243042E-2</v>
          </cell>
          <cell r="K82">
            <v>0</v>
          </cell>
          <cell r="L82">
            <v>0.8447747421709082</v>
          </cell>
        </row>
        <row r="83">
          <cell r="A83">
            <v>53</v>
          </cell>
          <cell r="B83">
            <v>51</v>
          </cell>
          <cell r="C83">
            <v>6.6593162844493827</v>
          </cell>
          <cell r="D83">
            <v>1.2829081087416189E-3</v>
          </cell>
          <cell r="E83">
            <v>1.9124338548954744E-2</v>
          </cell>
          <cell r="F83">
            <v>0.37939119053633302</v>
          </cell>
          <cell r="G83">
            <v>0.1123406871389375</v>
          </cell>
          <cell r="H83">
            <v>8.9690231257943259E-2</v>
          </cell>
          <cell r="I83">
            <v>8.1663341075355847E-2</v>
          </cell>
          <cell r="J83">
            <v>7.8291146764269626E-2</v>
          </cell>
          <cell r="K83">
            <v>0</v>
          </cell>
          <cell r="L83">
            <v>0.74137659677283929</v>
          </cell>
        </row>
        <row r="84">
          <cell r="A84">
            <v>54</v>
          </cell>
          <cell r="B84">
            <v>52</v>
          </cell>
          <cell r="C84">
            <v>6.7898911135562336</v>
          </cell>
          <cell r="D84">
            <v>1.125883623351417E-3</v>
          </cell>
          <cell r="E84">
            <v>1.67835711949911E-2</v>
          </cell>
          <cell r="F84">
            <v>0.33295473413730209</v>
          </cell>
          <cell r="G84">
            <v>9.8590490639145822E-2</v>
          </cell>
          <cell r="H84">
            <v>7.8712389344058192E-2</v>
          </cell>
          <cell r="I84">
            <v>7.166796882676961E-2</v>
          </cell>
          <cell r="J84">
            <v>6.8708521985845858E-2</v>
          </cell>
          <cell r="K84">
            <v>0</v>
          </cell>
          <cell r="L84">
            <v>0.65063410493312157</v>
          </cell>
        </row>
        <row r="85">
          <cell r="A85">
            <v>55</v>
          </cell>
          <cell r="B85">
            <v>53</v>
          </cell>
          <cell r="C85">
            <v>6.9204659426630846</v>
          </cell>
          <cell r="D85">
            <v>9.8807851060688542E-4</v>
          </cell>
          <cell r="E85">
            <v>1.4729307439118246E-2</v>
          </cell>
          <cell r="F85">
            <v>0.29220197450479507</v>
          </cell>
          <cell r="G85">
            <v>8.65232810303731E-2</v>
          </cell>
          <cell r="H85">
            <v>6.9078205612296259E-2</v>
          </cell>
          <cell r="I85">
            <v>6.2896003128444553E-2</v>
          </cell>
          <cell r="J85">
            <v>6.0298784582805028E-2</v>
          </cell>
          <cell r="K85">
            <v>0</v>
          </cell>
          <cell r="L85">
            <v>0.57099824885871397</v>
          </cell>
        </row>
      </sheetData>
      <sheetData sheetId="12" refreshError="1">
        <row r="1">
          <cell r="A1" t="str">
            <v>11A</v>
          </cell>
          <cell r="L1" t="str">
            <v>11B</v>
          </cell>
        </row>
        <row r="2">
          <cell r="A2" t="str">
            <v>Perhitungan Hidrograf Sintetik NakaYasu</v>
          </cell>
          <cell r="L2" t="str">
            <v>TABEL PERHITUNGAN DEBIT BANJIR RANCANGAN  METODE NAKAYASU</v>
          </cell>
        </row>
        <row r="3">
          <cell r="A3" t="str">
            <v>NAKAYASU</v>
          </cell>
          <cell r="L3" t="str">
            <v>KALA ULANG   50  TH</v>
          </cell>
        </row>
        <row r="4">
          <cell r="L4" t="str">
            <v>Q-puncak</v>
          </cell>
          <cell r="N4">
            <v>458.77371314696052</v>
          </cell>
        </row>
        <row r="5">
          <cell r="A5" t="str">
            <v>L</v>
          </cell>
          <cell r="B5">
            <v>70</v>
          </cell>
          <cell r="L5" t="str">
            <v>Aliran dasar</v>
          </cell>
        </row>
        <row r="6">
          <cell r="A6" t="str">
            <v>Alpha</v>
          </cell>
          <cell r="B6">
            <v>3</v>
          </cell>
          <cell r="L6" t="str">
            <v>alpha</v>
          </cell>
        </row>
        <row r="7">
          <cell r="B7" t="str">
            <v>L  &gt; 15 m</v>
          </cell>
        </row>
        <row r="8">
          <cell r="A8" t="str">
            <v>c</v>
          </cell>
          <cell r="B8">
            <v>0.52500000000000002</v>
          </cell>
          <cell r="L8" t="str">
            <v>Waktu</v>
          </cell>
          <cell r="M8" t="str">
            <v>Unit graph</v>
          </cell>
          <cell r="N8" t="str">
            <v>Limpasan (m3/det)</v>
          </cell>
          <cell r="T8" t="str">
            <v>Total</v>
          </cell>
        </row>
        <row r="9">
          <cell r="A9" t="str">
            <v>Ro</v>
          </cell>
          <cell r="B9">
            <v>1</v>
          </cell>
          <cell r="S9" t="str">
            <v>BF</v>
          </cell>
        </row>
        <row r="10">
          <cell r="A10" t="str">
            <v>A</v>
          </cell>
          <cell r="B10">
            <v>796</v>
          </cell>
          <cell r="L10" t="str">
            <v>(jam)</v>
          </cell>
          <cell r="M10" t="str">
            <v>(m3/dt/mm)</v>
          </cell>
          <cell r="N10">
            <v>27.99</v>
          </cell>
          <cell r="O10">
            <v>7.2758448000000024</v>
          </cell>
          <cell r="P10">
            <v>5.0978781000000017</v>
          </cell>
          <cell r="Q10">
            <v>4.0735157399999977</v>
          </cell>
          <cell r="R10">
            <v>3.4273058400000003</v>
          </cell>
          <cell r="T10" t="str">
            <v>(m3/dt)</v>
          </cell>
        </row>
        <row r="11">
          <cell r="A11" t="str">
            <v>Tg</v>
          </cell>
          <cell r="B11">
            <v>4.4600000000000009</v>
          </cell>
          <cell r="L11">
            <v>1</v>
          </cell>
          <cell r="M11">
            <v>0.14438781871995962</v>
          </cell>
          <cell r="N11">
            <v>4.0414150459716698</v>
          </cell>
          <cell r="T11">
            <v>4.0414150459716698</v>
          </cell>
        </row>
        <row r="12">
          <cell r="A12" t="str">
            <v>Tp</v>
          </cell>
          <cell r="B12">
            <v>5.2600000000000007</v>
          </cell>
          <cell r="L12">
            <v>2</v>
          </cell>
          <cell r="M12">
            <v>0.76208347608091709</v>
          </cell>
          <cell r="N12">
            <v>21.33071649550487</v>
          </cell>
          <cell r="O12">
            <v>1.0505433600169611</v>
          </cell>
          <cell r="T12">
            <v>22.381259855521829</v>
          </cell>
        </row>
        <row r="13">
          <cell r="A13" t="str">
            <v>T0,3</v>
          </cell>
          <cell r="B13">
            <v>13.380000000000003</v>
          </cell>
          <cell r="L13">
            <v>3</v>
          </cell>
          <cell r="M13">
            <v>2.0166083766707628</v>
          </cell>
          <cell r="N13">
            <v>56.444868463014643</v>
          </cell>
          <cell r="O13">
            <v>5.5448010966092669</v>
          </cell>
          <cell r="P13">
            <v>0.73607149895925239</v>
          </cell>
          <cell r="T13">
            <v>62.725741058583168</v>
          </cell>
        </row>
        <row r="14">
          <cell r="L14">
            <v>4</v>
          </cell>
          <cell r="M14">
            <v>4.0223007014323047</v>
          </cell>
          <cell r="N14">
            <v>112.5841966330902</v>
          </cell>
          <cell r="O14">
            <v>14.672529571036415</v>
          </cell>
          <cell r="P14">
            <v>3.8850086630847822</v>
          </cell>
          <cell r="Q14">
            <v>0.58816605222002183</v>
          </cell>
          <cell r="T14">
            <v>131.72990091943143</v>
          </cell>
        </row>
        <row r="15">
          <cell r="A15" t="str">
            <v>Qp</v>
          </cell>
          <cell r="B15">
            <v>7.7606186210277652</v>
          </cell>
          <cell r="L15">
            <v>5</v>
          </cell>
          <cell r="M15">
            <v>6.8716109952211335</v>
          </cell>
          <cell r="N15">
            <v>192.33639175623952</v>
          </cell>
          <cell r="O15">
            <v>29.265635642552596</v>
          </cell>
          <cell r="P15">
            <v>10.280423679706436</v>
          </cell>
          <cell r="Q15">
            <v>3.1043590350095274</v>
          </cell>
          <cell r="R15">
            <v>0.494861214323779</v>
          </cell>
          <cell r="T15">
            <v>235.48167132783189</v>
          </cell>
        </row>
        <row r="16">
          <cell r="L16">
            <v>5.26</v>
          </cell>
          <cell r="M16">
            <v>7.7606186210277608</v>
          </cell>
          <cell r="N16">
            <v>217.21971520256702</v>
          </cell>
          <cell r="O16">
            <v>49.996775127202525</v>
          </cell>
          <cell r="P16">
            <v>20.505198657446392</v>
          </cell>
          <cell r="Q16">
            <v>8.2146859637841967</v>
          </cell>
          <cell r="R16">
            <v>2.6118931481396275</v>
          </cell>
          <cell r="S16">
            <v>0</v>
          </cell>
          <cell r="T16">
            <v>298.54826809913976</v>
          </cell>
        </row>
        <row r="17">
          <cell r="L17">
            <v>6</v>
          </cell>
          <cell r="M17">
            <v>12.289445602696011</v>
          </cell>
          <cell r="N17">
            <v>343.98158241946135</v>
          </cell>
          <cell r="O17">
            <v>56.465056638588024</v>
          </cell>
          <cell r="P17">
            <v>35.030635204257031</v>
          </cell>
          <cell r="Q17">
            <v>16.384905218297526</v>
          </cell>
          <cell r="R17">
            <v>6.9115336663566254</v>
          </cell>
          <cell r="S17">
            <v>0</v>
          </cell>
          <cell r="T17">
            <v>458.77371314696052</v>
          </cell>
        </row>
        <row r="18">
          <cell r="A18" t="str">
            <v>ORDINAT HIDROGRAF</v>
          </cell>
          <cell r="L18">
            <v>7</v>
          </cell>
          <cell r="M18">
            <v>10.26535643730014</v>
          </cell>
          <cell r="N18">
            <v>287.32732668003092</v>
          </cell>
          <cell r="O18">
            <v>89.41609888325867</v>
          </cell>
          <cell r="P18">
            <v>39.562687710589636</v>
          </cell>
          <cell r="Q18">
            <v>27.991615548190335</v>
          </cell>
          <cell r="R18">
            <v>13.785654684255036</v>
          </cell>
          <cell r="S18">
            <v>0</v>
          </cell>
          <cell r="T18">
            <v>458.08338350632459</v>
          </cell>
        </row>
        <row r="19">
          <cell r="L19">
            <v>8</v>
          </cell>
          <cell r="M19">
            <v>8.5746376355416807</v>
          </cell>
          <cell r="N19">
            <v>240.00410741881163</v>
          </cell>
          <cell r="O19">
            <v>74.689140254476769</v>
          </cell>
          <cell r="P19">
            <v>62.650095599125315</v>
          </cell>
          <cell r="Q19">
            <v>31.61300210489366</v>
          </cell>
          <cell r="R19">
            <v>23.551112494129605</v>
          </cell>
          <cell r="S19">
            <v>0</v>
          </cell>
          <cell r="T19">
            <v>432.507457871437</v>
          </cell>
        </row>
        <row r="20">
          <cell r="A20" t="str">
            <v>Parameter</v>
          </cell>
          <cell r="C20" t="str">
            <v>Unit</v>
          </cell>
          <cell r="D20" t="str">
            <v>Jam  = 1,5</v>
          </cell>
          <cell r="F20" t="str">
            <v>Jam  = 2,0</v>
          </cell>
          <cell r="H20" t="str">
            <v>Jam  = 2,5</v>
          </cell>
          <cell r="J20" t="str">
            <v>Jam  = 3,0</v>
          </cell>
          <cell r="L20">
            <v>9</v>
          </cell>
          <cell r="M20">
            <v>7.1623826245029294</v>
          </cell>
          <cell r="N20">
            <v>200.47508965983698</v>
          </cell>
          <cell r="O20">
            <v>62.387732652440256</v>
          </cell>
          <cell r="P20">
            <v>52.331535770406425</v>
          </cell>
          <cell r="Q20">
            <v>50.061250098455957</v>
          </cell>
          <cell r="R20">
            <v>26.598013521861194</v>
          </cell>
          <cell r="S20">
            <v>0</v>
          </cell>
          <cell r="T20">
            <v>391.85362170300084</v>
          </cell>
        </row>
        <row r="21">
          <cell r="L21">
            <v>10</v>
          </cell>
          <cell r="M21">
            <v>5.9827280218985894</v>
          </cell>
          <cell r="N21">
            <v>167.45655733294151</v>
          </cell>
          <cell r="O21">
            <v>52.11238437410001</v>
          </cell>
          <cell r="P21">
            <v>43.712457417663728</v>
          </cell>
          <cell r="Q21">
            <v>41.816091024052419</v>
          </cell>
          <cell r="R21">
            <v>42.119688684482362</v>
          </cell>
          <cell r="S21">
            <v>0</v>
          </cell>
          <cell r="T21">
            <v>347.21717883323998</v>
          </cell>
        </row>
        <row r="22">
          <cell r="A22" t="str">
            <v>Tp</v>
          </cell>
          <cell r="C22" t="str">
            <v>jam</v>
          </cell>
          <cell r="D22">
            <v>5.2600000000000007</v>
          </cell>
          <cell r="F22">
            <v>5.2600000000000007</v>
          </cell>
          <cell r="H22">
            <v>5.2600000000000007</v>
          </cell>
          <cell r="J22">
            <v>5.2600000000000007</v>
          </cell>
          <cell r="L22">
            <v>11</v>
          </cell>
          <cell r="M22">
            <v>4.9973642097198967</v>
          </cell>
          <cell r="N22">
            <v>139.8762242300599</v>
          </cell>
          <cell r="O22">
            <v>43.529400567945153</v>
          </cell>
          <cell r="P22">
            <v>36.512953525274021</v>
          </cell>
          <cell r="Q22">
            <v>34.928921373175399</v>
          </cell>
          <cell r="R22">
            <v>35.182516067240364</v>
          </cell>
          <cell r="S22">
            <v>0</v>
          </cell>
          <cell r="T22">
            <v>290.03001576369485</v>
          </cell>
        </row>
        <row r="23">
          <cell r="A23" t="str">
            <v>T0,3</v>
          </cell>
          <cell r="C23" t="str">
            <v>jam</v>
          </cell>
          <cell r="D23">
            <v>6.6900000000000013</v>
          </cell>
          <cell r="F23">
            <v>8.9200000000000017</v>
          </cell>
          <cell r="H23">
            <v>11.150000000000002</v>
          </cell>
          <cell r="J23">
            <v>13.380000000000003</v>
          </cell>
          <cell r="L23">
            <v>12</v>
          </cell>
          <cell r="M23">
            <v>4.1742912185174195</v>
          </cell>
          <cell r="N23">
            <v>116.83841120630257</v>
          </cell>
          <cell r="O23">
            <v>36.36004639899663</v>
          </cell>
          <cell r="P23">
            <v>30.49921816109315</v>
          </cell>
          <cell r="Q23">
            <v>29.176078356815175</v>
          </cell>
          <cell r="R23">
            <v>29.387905644175795</v>
          </cell>
          <cell r="S23">
            <v>0</v>
          </cell>
          <cell r="T23">
            <v>242.26165976738332</v>
          </cell>
        </row>
        <row r="24">
          <cell r="A24" t="str">
            <v>1,5 x T0,3</v>
          </cell>
          <cell r="C24" t="str">
            <v>jam</v>
          </cell>
          <cell r="D24">
            <v>10.035000000000002</v>
          </cell>
          <cell r="F24">
            <v>13.380000000000003</v>
          </cell>
          <cell r="H24">
            <v>16.725000000000001</v>
          </cell>
          <cell r="J24">
            <v>20.070000000000004</v>
          </cell>
          <cell r="L24">
            <v>13</v>
          </cell>
          <cell r="M24">
            <v>3.4867795193115003</v>
          </cell>
          <cell r="N24">
            <v>97.594958745528885</v>
          </cell>
          <cell r="O24">
            <v>30.37149505593564</v>
          </cell>
          <cell r="P24">
            <v>25.475953562454876</v>
          </cell>
          <cell r="Q24">
            <v>24.370736765342954</v>
          </cell>
          <cell r="R24">
            <v>24.547675797273421</v>
          </cell>
          <cell r="S24">
            <v>0</v>
          </cell>
          <cell r="T24">
            <v>202.36081992653578</v>
          </cell>
        </row>
        <row r="25">
          <cell r="A25" t="str">
            <v>2,0 x T0,3</v>
          </cell>
          <cell r="C25" t="str">
            <v>jam</v>
          </cell>
          <cell r="D25">
            <v>13.380000000000003</v>
          </cell>
          <cell r="F25">
            <v>17.840000000000003</v>
          </cell>
          <cell r="H25">
            <v>22.300000000000004</v>
          </cell>
          <cell r="J25">
            <v>26.760000000000005</v>
          </cell>
          <cell r="L25">
            <v>13.38</v>
          </cell>
          <cell r="M25">
            <v>3.2562995436561604</v>
          </cell>
          <cell r="N25">
            <v>91.143824226935919</v>
          </cell>
          <cell r="O25">
            <v>25.369266634329087</v>
          </cell>
          <cell r="P25">
            <v>21.280027785902274</v>
          </cell>
          <cell r="Q25">
            <v>20.356841766806649</v>
          </cell>
          <cell r="R25">
            <v>20.504638688584684</v>
          </cell>
          <cell r="S25">
            <v>0</v>
          </cell>
          <cell r="T25">
            <v>178.65459910255859</v>
          </cell>
        </row>
        <row r="26">
          <cell r="A26" t="str">
            <v>(Tp + T0,3)</v>
          </cell>
          <cell r="C26" t="str">
            <v>jam</v>
          </cell>
          <cell r="D26">
            <v>11.950000000000003</v>
          </cell>
          <cell r="F26">
            <v>14.180000000000003</v>
          </cell>
          <cell r="H26">
            <v>16.410000000000004</v>
          </cell>
          <cell r="J26">
            <v>18.640000000000004</v>
          </cell>
          <cell r="L26">
            <v>14</v>
          </cell>
          <cell r="M26">
            <v>3.2936266751115411</v>
          </cell>
          <cell r="N26">
            <v>92.188610636372033</v>
          </cell>
          <cell r="O26">
            <v>23.692330101953054</v>
          </cell>
          <cell r="P26">
            <v>17.77517695102663</v>
          </cell>
          <cell r="Q26">
            <v>17.004040981974477</v>
          </cell>
          <cell r="R26">
            <v>17.127495540579989</v>
          </cell>
          <cell r="S26">
            <v>0</v>
          </cell>
          <cell r="T26">
            <v>167.78765421190616</v>
          </cell>
        </row>
        <row r="27">
          <cell r="A27" t="str">
            <v>(Tp + T0,3 + 1,5 T0,3)</v>
          </cell>
          <cell r="C27" t="str">
            <v>jam</v>
          </cell>
          <cell r="D27">
            <v>21.985000000000007</v>
          </cell>
          <cell r="F27">
            <v>27.560000000000006</v>
          </cell>
          <cell r="H27">
            <v>33.135000000000005</v>
          </cell>
          <cell r="J27">
            <v>38.710000000000008</v>
          </cell>
          <cell r="L27">
            <v>15</v>
          </cell>
          <cell r="M27">
            <v>2.9212509463990455</v>
          </cell>
          <cell r="N27">
            <v>81.765813989709272</v>
          </cell>
          <cell r="O27">
            <v>23.963916517251604</v>
          </cell>
          <cell r="P27">
            <v>16.600218130644741</v>
          </cell>
          <cell r="Q27">
            <v>14.203451253825023</v>
          </cell>
          <cell r="R27">
            <v>14.306572671085469</v>
          </cell>
          <cell r="S27">
            <v>0</v>
          </cell>
          <cell r="T27">
            <v>150.8399725625161</v>
          </cell>
        </row>
        <row r="28">
          <cell r="A28" t="str">
            <v>Q-puncak</v>
          </cell>
          <cell r="C28" t="str">
            <v>m3/dt</v>
          </cell>
          <cell r="D28">
            <v>14.040074181583615</v>
          </cell>
          <cell r="F28">
            <v>11.057661776846382</v>
          </cell>
          <cell r="H28">
            <v>9.1203121726377532</v>
          </cell>
          <cell r="J28">
            <v>7.7606186210277652</v>
          </cell>
          <cell r="L28">
            <v>16</v>
          </cell>
          <cell r="M28">
            <v>2.5909758250146311</v>
          </cell>
          <cell r="N28">
            <v>72.521413342159519</v>
          </cell>
          <cell r="O28">
            <v>21.254568507852582</v>
          </cell>
          <cell r="P28">
            <v>16.790507296626945</v>
          </cell>
          <cell r="Q28">
            <v>13.264587445238179</v>
          </cell>
          <cell r="R28">
            <v>11.950259809328699</v>
          </cell>
          <cell r="S28">
            <v>0</v>
          </cell>
          <cell r="T28">
            <v>135.78133640120592</v>
          </cell>
        </row>
        <row r="29">
          <cell r="L29">
            <v>17</v>
          </cell>
          <cell r="M29">
            <v>2.2980414380645353</v>
          </cell>
          <cell r="N29">
            <v>64.322179851426341</v>
          </cell>
          <cell r="O29">
            <v>18.851537983358419</v>
          </cell>
          <cell r="P29">
            <v>14.892181224251972</v>
          </cell>
          <cell r="Q29">
            <v>13.416640102750721</v>
          </cell>
          <cell r="R29">
            <v>11.160334442762094</v>
          </cell>
          <cell r="S29">
            <v>0</v>
          </cell>
          <cell r="T29">
            <v>122.64287360454954</v>
          </cell>
        </row>
        <row r="30">
          <cell r="A30" t="str">
            <v>Ordinat</v>
          </cell>
          <cell r="C30">
            <v>1</v>
          </cell>
          <cell r="D30">
            <v>0.26121831064503581</v>
          </cell>
          <cell r="E30">
            <v>1</v>
          </cell>
          <cell r="F30">
            <v>0.20572994783893658</v>
          </cell>
          <cell r="G30">
            <v>1</v>
          </cell>
          <cell r="H30">
            <v>0.16968518167922345</v>
          </cell>
          <cell r="I30">
            <v>1</v>
          </cell>
          <cell r="J30">
            <v>0.14438781871995962</v>
          </cell>
          <cell r="L30">
            <v>18</v>
          </cell>
          <cell r="M30">
            <v>2.0382260614229759</v>
          </cell>
          <cell r="N30">
            <v>57.049947459229095</v>
          </cell>
          <cell r="O30">
            <v>16.720192847326377</v>
          </cell>
          <cell r="P30">
            <v>13.208478915971524</v>
          </cell>
          <cell r="Q30">
            <v>11.899761710646402</v>
          </cell>
          <cell r="R30">
            <v>11.288265938389568</v>
          </cell>
          <cell r="S30">
            <v>0</v>
          </cell>
          <cell r="T30">
            <v>110.16664687156297</v>
          </cell>
        </row>
        <row r="31">
          <cell r="C31">
            <v>2</v>
          </cell>
          <cell r="D31">
            <v>1.3787185093394241</v>
          </cell>
          <cell r="E31">
            <v>2</v>
          </cell>
          <cell r="F31">
            <v>1.0858491746254866</v>
          </cell>
          <cell r="G31">
            <v>2</v>
          </cell>
          <cell r="H31">
            <v>0.89560375826668437</v>
          </cell>
          <cell r="I31">
            <v>2</v>
          </cell>
          <cell r="J31">
            <v>0.76208347608091709</v>
          </cell>
          <cell r="L31">
            <v>19</v>
          </cell>
          <cell r="M31">
            <v>1.8077852769107254</v>
          </cell>
          <cell r="N31">
            <v>50.599909900731205</v>
          </cell>
          <cell r="O31">
            <v>14.829816490228845</v>
          </cell>
          <cell r="P31">
            <v>11.715135120001705</v>
          </cell>
          <cell r="Q31">
            <v>10.55438080515658</v>
          </cell>
          <cell r="R31">
            <v>10.012020428698976</v>
          </cell>
          <cell r="S31">
            <v>0</v>
          </cell>
          <cell r="T31">
            <v>97.711262744817319</v>
          </cell>
        </row>
        <row r="32">
          <cell r="C32">
            <v>3</v>
          </cell>
          <cell r="D32">
            <v>3.6483343128013153</v>
          </cell>
          <cell r="E32">
            <v>3</v>
          </cell>
          <cell r="F32">
            <v>2.8733499807812226</v>
          </cell>
          <cell r="G32">
            <v>3</v>
          </cell>
          <cell r="H32">
            <v>2.3699267833313384</v>
          </cell>
          <cell r="I32">
            <v>3</v>
          </cell>
          <cell r="J32">
            <v>2.0166083766707628</v>
          </cell>
          <cell r="L32">
            <v>20</v>
          </cell>
          <cell r="M32">
            <v>1.6033980083316131</v>
          </cell>
          <cell r="N32">
            <v>44.879110253201844</v>
          </cell>
          <cell r="O32">
            <v>13.153165106527466</v>
          </cell>
          <cell r="P32">
            <v>10.390628001377447</v>
          </cell>
          <cell r="Q32">
            <v>9.3611079691281152</v>
          </cell>
          <cell r="R32">
            <v>8.8800665763714637</v>
          </cell>
          <cell r="S32">
            <v>0</v>
          </cell>
          <cell r="T32">
            <v>86.664077906606337</v>
          </cell>
        </row>
        <row r="33">
          <cell r="C33">
            <v>4</v>
          </cell>
          <cell r="D33">
            <v>7.2769199192095328</v>
          </cell>
          <cell r="E33">
            <v>4</v>
          </cell>
          <cell r="F33">
            <v>5.7311463032981917</v>
          </cell>
          <cell r="G33">
            <v>4</v>
          </cell>
          <cell r="H33">
            <v>4.7270249758033005</v>
          </cell>
          <cell r="I33">
            <v>4</v>
          </cell>
          <cell r="J33">
            <v>4.0223007014323047</v>
          </cell>
          <cell r="L33">
            <v>20.07</v>
          </cell>
          <cell r="M33">
            <v>1.5899883947332782</v>
          </cell>
          <cell r="N33">
            <v>44.503775168584454</v>
          </cell>
          <cell r="O33">
            <v>11.666075061249927</v>
          </cell>
          <cell r="P33">
            <v>9.2158689726656267</v>
          </cell>
          <cell r="Q33">
            <v>8.3027459428846946</v>
          </cell>
          <cell r="R33">
            <v>7.8760908412405808</v>
          </cell>
          <cell r="S33">
            <v>0</v>
          </cell>
          <cell r="T33">
            <v>81.564555986625294</v>
          </cell>
        </row>
        <row r="34">
          <cell r="C34">
            <v>5</v>
          </cell>
          <cell r="D34">
            <v>12.431731648103256</v>
          </cell>
          <cell r="E34">
            <v>5</v>
          </cell>
          <cell r="F34">
            <v>9.790965637885094</v>
          </cell>
          <cell r="G34">
            <v>5</v>
          </cell>
          <cell r="H34">
            <v>8.0755466111343281</v>
          </cell>
          <cell r="I34">
            <v>5</v>
          </cell>
          <cell r="J34">
            <v>6.8716109952211335</v>
          </cell>
          <cell r="L34">
            <v>21</v>
          </cell>
          <cell r="M34">
            <v>1.3807175778580112</v>
          </cell>
          <cell r="N34">
            <v>38.646285004245733</v>
          </cell>
          <cell r="O34">
            <v>11.568508793880474</v>
          </cell>
          <cell r="P34">
            <v>8.1739275922573498</v>
          </cell>
          <cell r="Q34">
            <v>7.3640417800360947</v>
          </cell>
          <cell r="R34">
            <v>6.9856240835551642</v>
          </cell>
          <cell r="S34">
            <v>0</v>
          </cell>
          <cell r="T34">
            <v>72.738387253974821</v>
          </cell>
        </row>
        <row r="35">
          <cell r="C35">
            <v>5.26</v>
          </cell>
          <cell r="D35">
            <v>14.040074181583607</v>
          </cell>
          <cell r="E35">
            <v>5.26</v>
          </cell>
          <cell r="F35">
            <v>11.057661776846377</v>
          </cell>
          <cell r="G35">
            <v>5.26</v>
          </cell>
          <cell r="H35">
            <v>9.1203121726377478</v>
          </cell>
          <cell r="I35">
            <v>5.26</v>
          </cell>
          <cell r="J35">
            <v>7.7606186210277608</v>
          </cell>
          <cell r="L35">
            <v>22</v>
          </cell>
          <cell r="M35">
            <v>1.2619022796841657</v>
          </cell>
          <cell r="N35">
            <v>35.320644808359795</v>
          </cell>
          <cell r="O35">
            <v>10.045886809126809</v>
          </cell>
          <cell r="P35">
            <v>8.1055670167649367</v>
          </cell>
          <cell r="Q35">
            <v>6.5314670244234732</v>
          </cell>
          <cell r="R35">
            <v>6.1958330370221466</v>
          </cell>
          <cell r="S35">
            <v>0</v>
          </cell>
          <cell r="T35">
            <v>66.199398695697155</v>
          </cell>
        </row>
        <row r="36">
          <cell r="C36">
            <v>6</v>
          </cell>
          <cell r="D36">
            <v>12.289445602696011</v>
          </cell>
          <cell r="E36">
            <v>6</v>
          </cell>
          <cell r="F36">
            <v>12.289445602696011</v>
          </cell>
          <cell r="G36">
            <v>6</v>
          </cell>
          <cell r="H36">
            <v>8.600395305037221</v>
          </cell>
          <cell r="I36">
            <v>6</v>
          </cell>
          <cell r="J36">
            <v>12.289445602696011</v>
          </cell>
          <cell r="L36">
            <v>0</v>
          </cell>
          <cell r="M36">
            <v>9.1362202709490017</v>
          </cell>
          <cell r="N36">
            <v>255.72280538386255</v>
          </cell>
          <cell r="O36">
            <v>9.1814051397481862</v>
          </cell>
          <cell r="P36">
            <v>7.0387299024474022</v>
          </cell>
          <cell r="Q36">
            <v>6.4768427523633383</v>
          </cell>
          <cell r="R36">
            <v>5.4953353577993065</v>
          </cell>
          <cell r="S36">
            <v>0</v>
          </cell>
          <cell r="T36">
            <v>283.9151185362208</v>
          </cell>
        </row>
        <row r="37">
          <cell r="C37">
            <v>6.69</v>
          </cell>
          <cell r="D37">
            <v>10.854331812187203</v>
          </cell>
          <cell r="E37">
            <v>7</v>
          </cell>
          <cell r="F37">
            <v>10.26535643730014</v>
          </cell>
          <cell r="G37">
            <v>7</v>
          </cell>
          <cell r="H37">
            <v>7.6280390592218694</v>
          </cell>
          <cell r="I37">
            <v>7</v>
          </cell>
          <cell r="J37">
            <v>10.26535643730014</v>
          </cell>
          <cell r="L37">
            <v>1</v>
          </cell>
          <cell r="M37">
            <v>8.3500184052794317</v>
          </cell>
          <cell r="N37">
            <v>233.71701516377129</v>
          </cell>
          <cell r="O37">
            <v>66.473720750038908</v>
          </cell>
          <cell r="P37">
            <v>6.4330239959419853</v>
          </cell>
          <cell r="Q37">
            <v>5.6243747858992812</v>
          </cell>
          <cell r="R37">
            <v>5.4493765108015904</v>
          </cell>
          <cell r="S37">
            <v>0</v>
          </cell>
          <cell r="T37">
            <v>317.6975112064531</v>
          </cell>
        </row>
        <row r="38">
          <cell r="C38">
            <v>7</v>
          </cell>
          <cell r="D38">
            <v>7.6280390592218694</v>
          </cell>
          <cell r="E38">
            <v>8</v>
          </cell>
          <cell r="F38">
            <v>8.5746376355416807</v>
          </cell>
          <cell r="G38">
            <v>8</v>
          </cell>
          <cell r="H38">
            <v>6.7656169077408066</v>
          </cell>
          <cell r="I38">
            <v>8</v>
          </cell>
          <cell r="J38">
            <v>8.5746376355416807</v>
          </cell>
          <cell r="L38">
            <v>2</v>
          </cell>
          <cell r="M38">
            <v>7.631471801332018</v>
          </cell>
          <cell r="N38">
            <v>213.60489571928318</v>
          </cell>
          <cell r="O38">
            <v>60.753437993956666</v>
          </cell>
          <cell r="P38">
            <v>46.575337236046998</v>
          </cell>
          <cell r="Q38">
            <v>5.1403787986353286</v>
          </cell>
          <cell r="R38">
            <v>4.7321414179834171</v>
          </cell>
          <cell r="S38">
            <v>0</v>
          </cell>
          <cell r="T38">
            <v>7.631471801332018</v>
          </cell>
        </row>
        <row r="39">
          <cell r="C39">
            <v>8</v>
          </cell>
          <cell r="D39">
            <v>6.7656169077408066</v>
          </cell>
          <cell r="E39">
            <v>8.92</v>
          </cell>
          <cell r="F39">
            <v>7.2662473662032196</v>
          </cell>
          <cell r="G39">
            <v>9</v>
          </cell>
          <cell r="H39">
            <v>6.0006997587368929</v>
          </cell>
          <cell r="I39">
            <v>9</v>
          </cell>
          <cell r="J39">
            <v>7.1623826245029294</v>
          </cell>
        </row>
        <row r="40">
          <cell r="C40">
            <v>9</v>
          </cell>
          <cell r="D40">
            <v>6.0006997587368929</v>
          </cell>
          <cell r="E40">
            <v>9</v>
          </cell>
          <cell r="F40">
            <v>6.0006997587368929</v>
          </cell>
          <cell r="G40">
            <v>10</v>
          </cell>
          <cell r="H40">
            <v>5.3222637470511209</v>
          </cell>
          <cell r="I40">
            <v>10</v>
          </cell>
          <cell r="J40">
            <v>5.9827280218985894</v>
          </cell>
        </row>
        <row r="41">
          <cell r="C41">
            <v>10</v>
          </cell>
          <cell r="D41">
            <v>5.3222637470511209</v>
          </cell>
          <cell r="E41">
            <v>10</v>
          </cell>
          <cell r="F41">
            <v>5.3222637470511209</v>
          </cell>
          <cell r="G41">
            <v>11</v>
          </cell>
          <cell r="H41">
            <v>4.7205313600187813</v>
          </cell>
          <cell r="I41">
            <v>11</v>
          </cell>
          <cell r="J41">
            <v>4.9973642097198967</v>
          </cell>
        </row>
        <row r="42">
          <cell r="C42">
            <v>10.035</v>
          </cell>
          <cell r="D42">
            <v>5.2999613157775931</v>
          </cell>
          <cell r="E42">
            <v>11</v>
          </cell>
          <cell r="F42">
            <v>4.7205313600187813</v>
          </cell>
          <cell r="G42">
            <v>11.15</v>
          </cell>
          <cell r="H42">
            <v>4.6363376990387719</v>
          </cell>
          <cell r="I42">
            <v>12</v>
          </cell>
          <cell r="J42">
            <v>4.1742912185174195</v>
          </cell>
        </row>
        <row r="43">
          <cell r="C43">
            <v>11</v>
          </cell>
          <cell r="D43">
            <v>4.7205313600187813</v>
          </cell>
          <cell r="E43">
            <v>12</v>
          </cell>
          <cell r="F43">
            <v>4.1868305255009632</v>
          </cell>
          <cell r="G43">
            <v>12</v>
          </cell>
          <cell r="H43">
            <v>4.1868305255009632</v>
          </cell>
          <cell r="I43">
            <v>13</v>
          </cell>
          <cell r="J43">
            <v>3.4867795193115003</v>
          </cell>
        </row>
        <row r="44">
          <cell r="C44">
            <v>12</v>
          </cell>
          <cell r="D44">
            <v>4.1868305255009632</v>
          </cell>
          <cell r="E44">
            <v>13</v>
          </cell>
          <cell r="F44">
            <v>3.7134696313503404</v>
          </cell>
          <cell r="G44">
            <v>13</v>
          </cell>
          <cell r="H44">
            <v>3.7134696313503404</v>
          </cell>
          <cell r="I44">
            <v>13.38</v>
          </cell>
          <cell r="J44">
            <v>3.2562995436561604</v>
          </cell>
        </row>
        <row r="45">
          <cell r="C45">
            <v>13</v>
          </cell>
          <cell r="D45">
            <v>3.7134696313503404</v>
          </cell>
          <cell r="E45">
            <v>13.38</v>
          </cell>
          <cell r="F45">
            <v>3.5479687389423717</v>
          </cell>
          <cell r="G45">
            <v>14</v>
          </cell>
          <cell r="H45">
            <v>3.2936266751115411</v>
          </cell>
          <cell r="I45">
            <v>14</v>
          </cell>
          <cell r="J45">
            <v>3.2936266751115411</v>
          </cell>
        </row>
        <row r="46">
          <cell r="C46">
            <v>14</v>
          </cell>
          <cell r="D46">
            <v>3.2936266751115411</v>
          </cell>
          <cell r="E46">
            <v>14</v>
          </cell>
          <cell r="F46">
            <v>2.5921418064355253</v>
          </cell>
          <cell r="G46">
            <v>15</v>
          </cell>
          <cell r="H46">
            <v>2.9212509463990455</v>
          </cell>
          <cell r="I46">
            <v>15</v>
          </cell>
          <cell r="J46">
            <v>2.9212509463990455</v>
          </cell>
        </row>
        <row r="47">
          <cell r="C47">
            <v>15</v>
          </cell>
          <cell r="D47">
            <v>2.3690794607541403</v>
          </cell>
          <cell r="E47">
            <v>15</v>
          </cell>
          <cell r="F47">
            <v>2.3690794607541403</v>
          </cell>
          <cell r="G47">
            <v>16</v>
          </cell>
          <cell r="H47">
            <v>2.5909758250146311</v>
          </cell>
          <cell r="I47">
            <v>16</v>
          </cell>
          <cell r="J47">
            <v>2.5909758250146311</v>
          </cell>
        </row>
        <row r="48">
          <cell r="C48">
            <v>16</v>
          </cell>
          <cell r="D48">
            <v>2.1652123650923918</v>
          </cell>
          <cell r="E48">
            <v>16</v>
          </cell>
          <cell r="F48">
            <v>2.1652123650923918</v>
          </cell>
          <cell r="G48">
            <v>16.725000000000001</v>
          </cell>
          <cell r="H48">
            <v>2.3751271797095064</v>
          </cell>
          <cell r="I48">
            <v>17</v>
          </cell>
          <cell r="J48">
            <v>2.2980414380645353</v>
          </cell>
        </row>
        <row r="49">
          <cell r="C49">
            <v>17</v>
          </cell>
          <cell r="D49">
            <v>1.9788887049219661</v>
          </cell>
          <cell r="E49">
            <v>17</v>
          </cell>
          <cell r="F49">
            <v>1.9788887049219661</v>
          </cell>
          <cell r="G49">
            <v>17</v>
          </cell>
          <cell r="H49">
            <v>1.9788887049219661</v>
          </cell>
          <cell r="I49">
            <v>18</v>
          </cell>
          <cell r="J49">
            <v>2.0382260614229759</v>
          </cell>
        </row>
        <row r="50">
          <cell r="C50">
            <v>18</v>
          </cell>
          <cell r="D50">
            <v>1.8085988097987957</v>
          </cell>
          <cell r="E50">
            <v>18</v>
          </cell>
          <cell r="F50">
            <v>1.8085988097987957</v>
          </cell>
          <cell r="G50">
            <v>18</v>
          </cell>
          <cell r="H50">
            <v>1.8085988097987957</v>
          </cell>
          <cell r="I50">
            <v>19</v>
          </cell>
          <cell r="J50">
            <v>1.8077852769107254</v>
          </cell>
        </row>
        <row r="51">
          <cell r="C51">
            <v>19</v>
          </cell>
          <cell r="D51">
            <v>1.652962921396131</v>
          </cell>
          <cell r="E51">
            <v>19</v>
          </cell>
          <cell r="F51">
            <v>1.652962921396131</v>
          </cell>
          <cell r="G51">
            <v>19</v>
          </cell>
          <cell r="H51">
            <v>1.652962921396131</v>
          </cell>
          <cell r="I51">
            <v>20</v>
          </cell>
          <cell r="J51">
            <v>1.6033980083316131</v>
          </cell>
        </row>
        <row r="52">
          <cell r="C52">
            <v>20</v>
          </cell>
          <cell r="D52">
            <v>1.5107200141386783</v>
          </cell>
          <cell r="E52">
            <v>20</v>
          </cell>
          <cell r="F52">
            <v>1.5107200141386783</v>
          </cell>
          <cell r="G52">
            <v>20</v>
          </cell>
          <cell r="H52">
            <v>1.5107200141386783</v>
          </cell>
          <cell r="I52">
            <v>20.07</v>
          </cell>
          <cell r="J52">
            <v>1.5899883947332782</v>
          </cell>
        </row>
        <row r="53">
          <cell r="C53">
            <v>21</v>
          </cell>
          <cell r="D53">
            <v>1.3807175778580112</v>
          </cell>
          <cell r="E53">
            <v>21</v>
          </cell>
          <cell r="F53">
            <v>1.3807175778580112</v>
          </cell>
          <cell r="G53">
            <v>21</v>
          </cell>
          <cell r="H53">
            <v>1.3807175778580112</v>
          </cell>
          <cell r="I53">
            <v>21</v>
          </cell>
          <cell r="J53">
            <v>1.3807175778580112</v>
          </cell>
        </row>
        <row r="54">
          <cell r="C54">
            <v>22</v>
          </cell>
          <cell r="D54">
            <v>1.2619022796841657</v>
          </cell>
          <cell r="E54">
            <v>22</v>
          </cell>
          <cell r="F54">
            <v>1.2619022796841657</v>
          </cell>
          <cell r="G54">
            <v>22</v>
          </cell>
          <cell r="H54">
            <v>1.2619022796841657</v>
          </cell>
          <cell r="I54">
            <v>22</v>
          </cell>
          <cell r="J54">
            <v>1.2619022796841657</v>
          </cell>
        </row>
        <row r="55">
          <cell r="C55">
            <v>23</v>
          </cell>
          <cell r="D55">
            <v>1.1533114295122358</v>
          </cell>
          <cell r="E55">
            <v>23</v>
          </cell>
          <cell r="F55">
            <v>1.1533114295122358</v>
          </cell>
          <cell r="G55">
            <v>23</v>
          </cell>
          <cell r="H55">
            <v>1.1533114295122358</v>
          </cell>
          <cell r="J55">
            <v>9.1362202709490017</v>
          </cell>
        </row>
        <row r="56">
          <cell r="C56">
            <v>24</v>
          </cell>
          <cell r="D56">
            <v>1.0540651798936966</v>
          </cell>
          <cell r="E56">
            <v>24</v>
          </cell>
          <cell r="F56">
            <v>1.0540651798936966</v>
          </cell>
          <cell r="G56">
            <v>24</v>
          </cell>
          <cell r="I56">
            <v>1</v>
          </cell>
          <cell r="J56">
            <v>8.3500184052794317</v>
          </cell>
        </row>
        <row r="57">
          <cell r="C57">
            <v>25</v>
          </cell>
          <cell r="D57">
            <v>0.9633593971527914</v>
          </cell>
          <cell r="E57">
            <v>25</v>
          </cell>
          <cell r="F57">
            <v>0.9633593971527914</v>
          </cell>
          <cell r="G57">
            <v>25</v>
          </cell>
          <cell r="H57">
            <v>0.9633593971527914</v>
          </cell>
          <cell r="I57">
            <v>2</v>
          </cell>
          <cell r="J57">
            <v>7.631471801332018</v>
          </cell>
        </row>
      </sheetData>
      <sheetData sheetId="13" refreshError="1">
        <row r="2">
          <cell r="A2" t="str">
            <v>Besarnya Hujan Rencana Periode Ulang</v>
          </cell>
        </row>
        <row r="4">
          <cell r="A4" t="str">
            <v xml:space="preserve">Jenis </v>
          </cell>
          <cell r="C4" t="str">
            <v>Hujan Periode Ulang</v>
          </cell>
        </row>
        <row r="5">
          <cell r="A5" t="str">
            <v>Sebaran</v>
          </cell>
          <cell r="B5">
            <v>2</v>
          </cell>
          <cell r="C5">
            <v>3</v>
          </cell>
          <cell r="D5">
            <v>5</v>
          </cell>
          <cell r="E5">
            <v>10</v>
          </cell>
          <cell r="F5">
            <v>20</v>
          </cell>
          <cell r="G5">
            <v>25</v>
          </cell>
          <cell r="H5">
            <v>30</v>
          </cell>
          <cell r="I5">
            <v>50</v>
          </cell>
          <cell r="J5">
            <v>100</v>
          </cell>
          <cell r="K5">
            <v>500</v>
          </cell>
          <cell r="L5">
            <v>1000</v>
          </cell>
          <cell r="M5" t="str">
            <v>PMP</v>
          </cell>
        </row>
        <row r="6">
          <cell r="A6" t="str">
            <v>Log Normal 2 Parameter</v>
          </cell>
          <cell r="B6">
            <v>50.680860541187542</v>
          </cell>
          <cell r="C6">
            <v>54.273638335850649</v>
          </cell>
          <cell r="D6">
            <v>62.071508592027534</v>
          </cell>
          <cell r="E6">
            <v>67.622270645683145</v>
          </cell>
          <cell r="F6">
            <v>72.687563735917138</v>
          </cell>
          <cell r="G6">
            <v>73.259734673799755</v>
          </cell>
          <cell r="H6">
            <v>73.836409540075778</v>
          </cell>
          <cell r="I6">
            <v>78.617734631726108</v>
          </cell>
          <cell r="J6">
            <v>82.986540968591314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Log Person Type III</v>
          </cell>
          <cell r="B7">
            <v>52.810887028940918</v>
          </cell>
          <cell r="C7">
            <v>55.724741003962706</v>
          </cell>
          <cell r="D7">
            <v>62.055248934994587</v>
          </cell>
          <cell r="E7">
            <v>67.709641621389309</v>
          </cell>
          <cell r="F7">
            <v>71.626257830989218</v>
          </cell>
          <cell r="G7">
            <v>74.239585391628268</v>
          </cell>
          <cell r="H7">
            <v>75.783608135320748</v>
          </cell>
          <cell r="I7">
            <v>80.159756636523454</v>
          </cell>
          <cell r="J7">
            <v>83.998974270453516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Gumbel</v>
          </cell>
          <cell r="B8">
            <v>52.5</v>
          </cell>
          <cell r="C8">
            <v>57.7</v>
          </cell>
          <cell r="D8">
            <v>63.6</v>
          </cell>
          <cell r="E8">
            <v>70.900000000000006</v>
          </cell>
          <cell r="F8">
            <v>77.900000000000006</v>
          </cell>
          <cell r="G8">
            <v>80.099999999999994</v>
          </cell>
          <cell r="H8">
            <v>82</v>
          </cell>
          <cell r="I8">
            <v>87</v>
          </cell>
          <cell r="J8">
            <v>93.8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Normal</v>
          </cell>
          <cell r="B9">
            <v>53.6</v>
          </cell>
          <cell r="C9">
            <v>59.2</v>
          </cell>
          <cell r="D9">
            <v>62</v>
          </cell>
          <cell r="E9">
            <v>67.400000000000006</v>
          </cell>
          <cell r="F9">
            <v>70</v>
          </cell>
          <cell r="G9">
            <v>71.5</v>
          </cell>
          <cell r="H9">
            <v>73.599999999999994</v>
          </cell>
          <cell r="I9">
            <v>75.8</v>
          </cell>
          <cell r="J9">
            <v>78.2</v>
          </cell>
          <cell r="K9">
            <v>137</v>
          </cell>
          <cell r="L9">
            <v>139.5</v>
          </cell>
          <cell r="M9">
            <v>0</v>
          </cell>
        </row>
      </sheetData>
      <sheetData sheetId="14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UkurPintuSIM"/>
      <sheetName val="SIM (5)"/>
      <sheetName val="Alt(1)"/>
      <sheetName val="Bendung"/>
      <sheetName val="BU_SIM"/>
      <sheetName val="BU_ULO"/>
      <sheetName val="Tabel Pintu"/>
      <sheetName val="Tabel Bangunan Ukur"/>
      <sheetName val="Tabel Dimensi Pintu"/>
      <sheetName val="NOMENKLATUR"/>
      <sheetName val="KURVA_100%"/>
    </sheetNames>
    <sheetDataSet>
      <sheetData sheetId="0"/>
      <sheetData sheetId="1"/>
      <sheetData sheetId="2" refreshError="1">
        <row r="10">
          <cell r="Q10" t="str">
            <v>areal</v>
          </cell>
          <cell r="R10" t="str">
            <v>debit</v>
          </cell>
        </row>
        <row r="11">
          <cell r="P11">
            <v>1</v>
          </cell>
          <cell r="Q11">
            <v>11168</v>
          </cell>
          <cell r="R11">
            <v>9.3114351049352653</v>
          </cell>
        </row>
        <row r="12">
          <cell r="P12">
            <v>2</v>
          </cell>
          <cell r="Q12">
            <v>11076</v>
          </cell>
          <cell r="R12">
            <v>9.2635967846360465</v>
          </cell>
        </row>
        <row r="13">
          <cell r="P13">
            <v>3</v>
          </cell>
          <cell r="Q13">
            <v>10965</v>
          </cell>
          <cell r="R13">
            <v>10.80958923618314</v>
          </cell>
        </row>
        <row r="14">
          <cell r="P14">
            <v>4</v>
          </cell>
          <cell r="Q14">
            <v>10867</v>
          </cell>
          <cell r="R14">
            <v>10.689380123636386</v>
          </cell>
        </row>
        <row r="15">
          <cell r="P15">
            <v>5</v>
          </cell>
          <cell r="Q15">
            <v>8139</v>
          </cell>
          <cell r="R15">
            <v>8.2213881968313274</v>
          </cell>
        </row>
        <row r="16">
          <cell r="P16">
            <v>6</v>
          </cell>
          <cell r="Q16">
            <v>8051</v>
          </cell>
          <cell r="R16">
            <v>8.113445320258732</v>
          </cell>
        </row>
        <row r="17">
          <cell r="P17">
            <v>7</v>
          </cell>
          <cell r="Q17">
            <v>7970</v>
          </cell>
          <cell r="R17">
            <v>8.113445320258732</v>
          </cell>
        </row>
        <row r="18">
          <cell r="P18">
            <v>8</v>
          </cell>
          <cell r="Q18">
            <v>7933</v>
          </cell>
          <cell r="R18">
            <v>8.0680602471543459</v>
          </cell>
        </row>
        <row r="19">
          <cell r="P19">
            <v>9</v>
          </cell>
          <cell r="Q19">
            <v>7768</v>
          </cell>
          <cell r="R19">
            <v>7.8656673535807311</v>
          </cell>
        </row>
        <row r="20">
          <cell r="P20">
            <v>10</v>
          </cell>
          <cell r="Q20">
            <v>7638</v>
          </cell>
          <cell r="R20">
            <v>7.7062062859166716</v>
          </cell>
        </row>
        <row r="21">
          <cell r="P21">
            <v>11</v>
          </cell>
          <cell r="Q21">
            <v>6121</v>
          </cell>
          <cell r="R21">
            <v>6.6960587933473006</v>
          </cell>
        </row>
        <row r="22">
          <cell r="P22">
            <v>12</v>
          </cell>
          <cell r="Q22">
            <v>6046</v>
          </cell>
          <cell r="R22">
            <v>6.604062023541112</v>
          </cell>
        </row>
        <row r="23">
          <cell r="P23">
            <v>13</v>
          </cell>
          <cell r="Q23">
            <v>5973</v>
          </cell>
          <cell r="R23">
            <v>6.5145185009297553</v>
          </cell>
        </row>
        <row r="24">
          <cell r="P24">
            <v>14</v>
          </cell>
          <cell r="Q24">
            <v>5710</v>
          </cell>
          <cell r="R24">
            <v>6.1919164948093881</v>
          </cell>
        </row>
        <row r="25">
          <cell r="P25">
            <v>15</v>
          </cell>
          <cell r="Q25">
            <v>5534</v>
          </cell>
          <cell r="R25">
            <v>5.9760307416642</v>
          </cell>
        </row>
        <row r="26">
          <cell r="P26">
            <v>16</v>
          </cell>
          <cell r="Q26">
            <v>5467</v>
          </cell>
          <cell r="R26">
            <v>5.8938469606373385</v>
          </cell>
        </row>
        <row r="27">
          <cell r="P27">
            <v>17</v>
          </cell>
          <cell r="Q27">
            <v>3025</v>
          </cell>
          <cell r="R27">
            <v>3.0525718660892114</v>
          </cell>
        </row>
        <row r="28">
          <cell r="P28">
            <v>18</v>
          </cell>
          <cell r="Q28">
            <v>3015</v>
          </cell>
          <cell r="R28">
            <v>3.0355708460280075</v>
          </cell>
        </row>
        <row r="29">
          <cell r="P29">
            <v>19</v>
          </cell>
          <cell r="Q29">
            <v>2962</v>
          </cell>
          <cell r="R29">
            <v>2.9705597953649674</v>
          </cell>
        </row>
        <row r="30">
          <cell r="P30">
            <v>20</v>
          </cell>
          <cell r="Q30">
            <v>2809</v>
          </cell>
          <cell r="R30">
            <v>2.7828863849603431</v>
          </cell>
        </row>
        <row r="31">
          <cell r="P31">
            <v>21</v>
          </cell>
          <cell r="Q31">
            <v>2698</v>
          </cell>
          <cell r="R31">
            <v>2.6467311656471844</v>
          </cell>
        </row>
        <row r="32">
          <cell r="P32">
            <v>22</v>
          </cell>
          <cell r="Q32">
            <v>2551</v>
          </cell>
          <cell r="R32">
            <v>2.4664174968270549</v>
          </cell>
        </row>
        <row r="33">
          <cell r="P33">
            <v>23</v>
          </cell>
          <cell r="Q33">
            <v>2462</v>
          </cell>
          <cell r="R33">
            <v>2.357247996657045</v>
          </cell>
        </row>
        <row r="34">
          <cell r="P34">
            <v>24</v>
          </cell>
          <cell r="Q34">
            <v>2362</v>
          </cell>
          <cell r="R34">
            <v>2.2345856369154604</v>
          </cell>
        </row>
        <row r="35">
          <cell r="P35">
            <v>25</v>
          </cell>
          <cell r="Q35">
            <v>724</v>
          </cell>
          <cell r="R35">
            <v>0.39247875608725563</v>
          </cell>
        </row>
        <row r="36">
          <cell r="P36">
            <v>26</v>
          </cell>
          <cell r="Q36">
            <v>697</v>
          </cell>
          <cell r="R36">
            <v>0.35935991895702785</v>
          </cell>
        </row>
        <row r="37">
          <cell r="P37">
            <v>27</v>
          </cell>
          <cell r="Q37">
            <v>596</v>
          </cell>
          <cell r="R37">
            <v>0.23547093561802754</v>
          </cell>
        </row>
        <row r="38">
          <cell r="P38">
            <v>28</v>
          </cell>
          <cell r="Q38">
            <v>596</v>
          </cell>
          <cell r="R38">
            <v>0.23547093561802754</v>
          </cell>
        </row>
        <row r="69">
          <cell r="P69">
            <v>1</v>
          </cell>
          <cell r="Q69" t="str">
            <v>B. O. 1</v>
          </cell>
          <cell r="R69">
            <v>1369</v>
          </cell>
          <cell r="S69">
            <v>1.3345191501994262</v>
          </cell>
        </row>
        <row r="70">
          <cell r="P70">
            <v>2</v>
          </cell>
          <cell r="Q70" t="str">
            <v>B. O. 2</v>
          </cell>
          <cell r="R70">
            <v>1229</v>
          </cell>
          <cell r="S70">
            <v>1.1687478154073037</v>
          </cell>
        </row>
        <row r="71">
          <cell r="P71">
            <v>3</v>
          </cell>
          <cell r="Q71" t="str">
            <v>B. O. 3</v>
          </cell>
          <cell r="R71">
            <v>1043</v>
          </cell>
          <cell r="S71">
            <v>1.2349964442013128</v>
          </cell>
        </row>
        <row r="72">
          <cell r="P72">
            <v>4</v>
          </cell>
          <cell r="Q72" t="str">
            <v>B. O. 4</v>
          </cell>
          <cell r="R72">
            <v>868</v>
          </cell>
          <cell r="S72">
            <v>1.0277822757111599</v>
          </cell>
          <cell r="U72">
            <v>1</v>
          </cell>
          <cell r="V72" t="str">
            <v>B. P. 1</v>
          </cell>
          <cell r="W72">
            <v>2440</v>
          </cell>
          <cell r="X72">
            <v>3.0571010159198129</v>
          </cell>
        </row>
        <row r="73">
          <cell r="P73">
            <v>5</v>
          </cell>
          <cell r="Q73" t="str">
            <v>B. O. 5</v>
          </cell>
          <cell r="R73">
            <v>673</v>
          </cell>
          <cell r="S73">
            <v>0.79688648796498907</v>
          </cell>
          <cell r="U73">
            <v>2</v>
          </cell>
          <cell r="V73" t="str">
            <v>B. P. 2</v>
          </cell>
          <cell r="W73">
            <v>2438</v>
          </cell>
          <cell r="X73">
            <v>3.0406355933072993</v>
          </cell>
        </row>
        <row r="74">
          <cell r="P74">
            <v>6</v>
          </cell>
          <cell r="Q74" t="str">
            <v>B. O. 6</v>
          </cell>
          <cell r="R74">
            <v>405</v>
          </cell>
          <cell r="S74">
            <v>0.47955278993435446</v>
          </cell>
          <cell r="U74">
            <v>3</v>
          </cell>
          <cell r="V74" t="str">
            <v>B. P. 3</v>
          </cell>
          <cell r="W74">
            <v>2427</v>
          </cell>
          <cell r="X74">
            <v>3.0241701706947857</v>
          </cell>
        </row>
        <row r="94">
          <cell r="O94">
            <v>1</v>
          </cell>
          <cell r="P94">
            <v>353</v>
          </cell>
          <cell r="Q94" t="str">
            <v>B. BR. 1</v>
          </cell>
          <cell r="R94">
            <v>0.40772065101387406</v>
          </cell>
        </row>
        <row r="95">
          <cell r="O95">
            <v>2</v>
          </cell>
          <cell r="P95">
            <v>276</v>
          </cell>
          <cell r="Q95" t="str">
            <v>B. BR. 2</v>
          </cell>
          <cell r="R95">
            <v>0.31878441835645677</v>
          </cell>
        </row>
        <row r="98">
          <cell r="O98">
            <v>1</v>
          </cell>
          <cell r="P98">
            <v>456</v>
          </cell>
          <cell r="Q98" t="str">
            <v>B. BT. 1</v>
          </cell>
          <cell r="R98">
            <v>0.50022025723472674</v>
          </cell>
        </row>
        <row r="99">
          <cell r="O99">
            <v>2</v>
          </cell>
          <cell r="P99">
            <v>427</v>
          </cell>
          <cell r="Q99" t="str">
            <v>B. BT. 2</v>
          </cell>
          <cell r="R99">
            <v>0.46658118971061097</v>
          </cell>
        </row>
        <row r="100">
          <cell r="O100">
            <v>3</v>
          </cell>
          <cell r="P100">
            <v>417</v>
          </cell>
          <cell r="Q100" t="str">
            <v>B. BT. 3</v>
          </cell>
          <cell r="R100">
            <v>0.49050401929260451</v>
          </cell>
        </row>
        <row r="101">
          <cell r="O101">
            <v>4</v>
          </cell>
          <cell r="P101">
            <v>379</v>
          </cell>
          <cell r="Q101" t="str">
            <v>B. BT. 4</v>
          </cell>
          <cell r="R101">
            <v>0.44642524115755622</v>
          </cell>
        </row>
        <row r="102">
          <cell r="O102">
            <v>5</v>
          </cell>
          <cell r="P102">
            <v>236</v>
          </cell>
          <cell r="Q102" t="str">
            <v>B. BT. 5</v>
          </cell>
          <cell r="R102">
            <v>0.28054983922829579</v>
          </cell>
        </row>
        <row r="103">
          <cell r="O103">
            <v>6</v>
          </cell>
          <cell r="P103">
            <v>228</v>
          </cell>
          <cell r="Q103" t="str">
            <v>B. BT. 6</v>
          </cell>
          <cell r="R103">
            <v>0.26447266881028941</v>
          </cell>
        </row>
      </sheetData>
      <sheetData sheetId="3"/>
      <sheetData sheetId="4"/>
      <sheetData sheetId="5" refreshError="1"/>
      <sheetData sheetId="6"/>
      <sheetData sheetId="7" refreshError="1"/>
      <sheetData sheetId="8"/>
      <sheetData sheetId="9" refreshError="1">
        <row r="193">
          <cell r="M193">
            <v>1</v>
          </cell>
          <cell r="N193" t="str">
            <v>B.O. 1</v>
          </cell>
          <cell r="O193">
            <v>1.768</v>
          </cell>
        </row>
        <row r="194">
          <cell r="M194">
            <v>2</v>
          </cell>
          <cell r="N194" t="str">
            <v>B.O. 2</v>
          </cell>
          <cell r="O194">
            <v>2.2749999999999999</v>
          </cell>
        </row>
        <row r="195">
          <cell r="M195">
            <v>3</v>
          </cell>
          <cell r="N195" t="str">
            <v>B.O. 3</v>
          </cell>
          <cell r="O195">
            <v>3.9630000000000001</v>
          </cell>
        </row>
        <row r="196">
          <cell r="M196">
            <v>4</v>
          </cell>
          <cell r="N196" t="str">
            <v>B.O. 4</v>
          </cell>
          <cell r="O196">
            <v>5.7619999999999996</v>
          </cell>
        </row>
        <row r="197">
          <cell r="M197">
            <v>5</v>
          </cell>
          <cell r="N197" t="str">
            <v>B.O. 5</v>
          </cell>
          <cell r="O197">
            <v>7.8259999999999996</v>
          </cell>
        </row>
        <row r="198">
          <cell r="M198">
            <v>6</v>
          </cell>
          <cell r="N198" t="str">
            <v>B.O. 6</v>
          </cell>
          <cell r="O198">
            <v>9.641</v>
          </cell>
        </row>
        <row r="199">
          <cell r="M199">
            <v>7</v>
          </cell>
          <cell r="N199" t="str">
            <v>B.O. 7</v>
          </cell>
          <cell r="O199">
            <v>11.474</v>
          </cell>
        </row>
        <row r="241">
          <cell r="L241">
            <v>1</v>
          </cell>
          <cell r="M241" t="str">
            <v>B.P. 1</v>
          </cell>
          <cell r="N241" t="str">
            <v>0.614</v>
          </cell>
        </row>
        <row r="242">
          <cell r="L242">
            <v>2</v>
          </cell>
          <cell r="M242" t="str">
            <v>B.P. 2</v>
          </cell>
          <cell r="N242" t="str">
            <v>0.818</v>
          </cell>
        </row>
        <row r="243">
          <cell r="L243">
            <v>3</v>
          </cell>
          <cell r="M243" t="str">
            <v>B.P. 3</v>
          </cell>
          <cell r="N243">
            <v>1098</v>
          </cell>
        </row>
        <row r="244">
          <cell r="L244">
            <v>4</v>
          </cell>
          <cell r="M244" t="str">
            <v>B.P. 4</v>
          </cell>
          <cell r="N244">
            <v>1320</v>
          </cell>
        </row>
        <row r="281">
          <cell r="K281">
            <v>1</v>
          </cell>
          <cell r="L281" t="str">
            <v>B.B. 1</v>
          </cell>
          <cell r="M281" t="str">
            <v>0.255</v>
          </cell>
        </row>
        <row r="282">
          <cell r="K282">
            <v>2</v>
          </cell>
          <cell r="L282" t="str">
            <v>B.B. 2</v>
          </cell>
          <cell r="M282">
            <v>1900</v>
          </cell>
        </row>
        <row r="283">
          <cell r="K283">
            <v>3</v>
          </cell>
          <cell r="L283" t="str">
            <v>B.B. 3</v>
          </cell>
          <cell r="M283">
            <v>3467</v>
          </cell>
        </row>
        <row r="323">
          <cell r="J323">
            <v>1</v>
          </cell>
          <cell r="K323" t="str">
            <v>B.BR.1</v>
          </cell>
          <cell r="L323">
            <v>1275</v>
          </cell>
        </row>
        <row r="324">
          <cell r="J324">
            <v>2</v>
          </cell>
          <cell r="K324" t="str">
            <v>B.BR.2</v>
          </cell>
          <cell r="L324" t="str">
            <v>-</v>
          </cell>
        </row>
        <row r="325">
          <cell r="J325">
            <v>3</v>
          </cell>
          <cell r="K325" t="str">
            <v>B.BR.3</v>
          </cell>
          <cell r="L325">
            <v>2071</v>
          </cell>
        </row>
        <row r="329">
          <cell r="J329">
            <v>1</v>
          </cell>
          <cell r="K329" t="str">
            <v>B.BT. 1</v>
          </cell>
          <cell r="L329" t="str">
            <v>0.726</v>
          </cell>
        </row>
        <row r="330">
          <cell r="J330">
            <v>2</v>
          </cell>
          <cell r="K330" t="str">
            <v>B.BT. 2</v>
          </cell>
          <cell r="L330">
            <v>2265</v>
          </cell>
        </row>
        <row r="331">
          <cell r="J331">
            <v>3</v>
          </cell>
          <cell r="K331" t="str">
            <v>B.BT. 3</v>
          </cell>
          <cell r="L331">
            <v>2795</v>
          </cell>
        </row>
        <row r="332">
          <cell r="J332">
            <v>4</v>
          </cell>
          <cell r="K332" t="str">
            <v>B.BT. 4</v>
          </cell>
          <cell r="L332">
            <v>3215</v>
          </cell>
        </row>
        <row r="333">
          <cell r="J333">
            <v>5</v>
          </cell>
          <cell r="K333" t="str">
            <v>B.BT. 5</v>
          </cell>
          <cell r="L333">
            <v>3995</v>
          </cell>
        </row>
        <row r="334">
          <cell r="J334">
            <v>6</v>
          </cell>
          <cell r="K334" t="str">
            <v>B.BT. 6</v>
          </cell>
          <cell r="L334">
            <v>5153</v>
          </cell>
        </row>
        <row r="335">
          <cell r="J335">
            <v>7</v>
          </cell>
          <cell r="K335" t="str">
            <v>B.BT. 7</v>
          </cell>
          <cell r="L335">
            <v>5471</v>
          </cell>
        </row>
      </sheetData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UkurPintuSIM"/>
      <sheetName val="SIM (5)"/>
      <sheetName val="Alt(1)"/>
      <sheetName val="Bendung"/>
      <sheetName val="BU_SIM"/>
      <sheetName val="BU_ULO"/>
      <sheetName val="Tabel Pintu"/>
      <sheetName val="Tabel Bangunan Ukur"/>
      <sheetName val="Tabel Dimensi Pintu"/>
      <sheetName val="NOMENKLAT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11">
          <cell r="Q11">
            <v>1</v>
          </cell>
          <cell r="R11">
            <v>6.258</v>
          </cell>
          <cell r="S11" t="str">
            <v>B. Ma. 1</v>
          </cell>
        </row>
        <row r="12">
          <cell r="Q12">
            <v>2</v>
          </cell>
          <cell r="R12">
            <v>7.1550000000000002</v>
          </cell>
          <cell r="S12" t="str">
            <v>B. Ma. 2</v>
          </cell>
        </row>
        <row r="13">
          <cell r="Q13">
            <v>3</v>
          </cell>
          <cell r="R13">
            <v>9.8979999999999997</v>
          </cell>
          <cell r="S13" t="str">
            <v>B. Ma. 3</v>
          </cell>
        </row>
        <row r="14">
          <cell r="Q14">
            <v>4</v>
          </cell>
          <cell r="R14">
            <v>10.521000000000001</v>
          </cell>
          <cell r="S14" t="str">
            <v>B. Ma. 4</v>
          </cell>
        </row>
        <row r="15">
          <cell r="Q15">
            <v>5</v>
          </cell>
          <cell r="R15">
            <v>11.776999999999999</v>
          </cell>
          <cell r="S15" t="str">
            <v>B. Ma. 5</v>
          </cell>
        </row>
        <row r="16">
          <cell r="Q16">
            <v>6</v>
          </cell>
          <cell r="R16">
            <v>11.791</v>
          </cell>
          <cell r="S16" t="str">
            <v>B. Ma. 6</v>
          </cell>
        </row>
        <row r="17">
          <cell r="Q17">
            <v>7</v>
          </cell>
          <cell r="R17">
            <v>12.295999999999999</v>
          </cell>
          <cell r="S17" t="str">
            <v>B. Ma. 7</v>
          </cell>
        </row>
        <row r="18">
          <cell r="Q18">
            <v>8</v>
          </cell>
          <cell r="R18">
            <v>13.81</v>
          </cell>
          <cell r="S18" t="str">
            <v>B. Ma. 8</v>
          </cell>
        </row>
        <row r="19">
          <cell r="Q19">
            <v>9</v>
          </cell>
          <cell r="R19">
            <v>15.685</v>
          </cell>
          <cell r="S19" t="str">
            <v>B. Ma. 9</v>
          </cell>
        </row>
        <row r="20">
          <cell r="Q20">
            <v>10</v>
          </cell>
          <cell r="R20">
            <v>16.265999999999998</v>
          </cell>
          <cell r="S20" t="str">
            <v>B. Ma. 10</v>
          </cell>
        </row>
        <row r="21">
          <cell r="Q21">
            <v>11</v>
          </cell>
          <cell r="R21">
            <v>16.484999999999999</v>
          </cell>
          <cell r="S21" t="str">
            <v>B. Ma. 11</v>
          </cell>
        </row>
        <row r="22">
          <cell r="Q22">
            <v>12</v>
          </cell>
          <cell r="R22">
            <v>16.495000000000001</v>
          </cell>
          <cell r="S22" t="str">
            <v>B. Ma. 12</v>
          </cell>
        </row>
        <row r="23">
          <cell r="Q23">
            <v>13</v>
          </cell>
          <cell r="R23">
            <v>17.218</v>
          </cell>
          <cell r="S23" t="str">
            <v>B. Ma. 13</v>
          </cell>
        </row>
        <row r="24">
          <cell r="Q24">
            <v>14</v>
          </cell>
          <cell r="R24">
            <v>19.29</v>
          </cell>
          <cell r="S24" t="str">
            <v>B. Ma. 14</v>
          </cell>
        </row>
        <row r="25">
          <cell r="Q25">
            <v>15</v>
          </cell>
          <cell r="R25">
            <v>20.094000000000001</v>
          </cell>
          <cell r="S25" t="str">
            <v>B. Ma. 15</v>
          </cell>
        </row>
        <row r="26">
          <cell r="Q26">
            <v>16</v>
          </cell>
          <cell r="R26">
            <v>21.802</v>
          </cell>
          <cell r="S26" t="str">
            <v>B. Ma. 16</v>
          </cell>
        </row>
        <row r="27">
          <cell r="Q27">
            <v>17</v>
          </cell>
          <cell r="R27">
            <v>21.9</v>
          </cell>
          <cell r="S27" t="str">
            <v>B. Ma. 17</v>
          </cell>
        </row>
        <row r="28">
          <cell r="Q28">
            <v>18</v>
          </cell>
          <cell r="R28">
            <v>22.483000000000001</v>
          </cell>
          <cell r="S28" t="str">
            <v>B. Ma. 18</v>
          </cell>
        </row>
        <row r="29">
          <cell r="Q29">
            <v>19</v>
          </cell>
          <cell r="R29">
            <v>23.393000000000001</v>
          </cell>
          <cell r="S29" t="str">
            <v>B. Ma. 19</v>
          </cell>
        </row>
        <row r="30">
          <cell r="Q30">
            <v>20</v>
          </cell>
          <cell r="R30">
            <v>24.408999999999999</v>
          </cell>
          <cell r="S30" t="str">
            <v>B. Ma. 20</v>
          </cell>
        </row>
        <row r="31">
          <cell r="Q31">
            <v>21</v>
          </cell>
          <cell r="R31">
            <v>24.614000000000001</v>
          </cell>
          <cell r="S31" t="str">
            <v>B. Ma. 21</v>
          </cell>
        </row>
        <row r="32">
          <cell r="Q32">
            <v>22</v>
          </cell>
          <cell r="R32">
            <v>25.77</v>
          </cell>
          <cell r="S32" t="str">
            <v>B. Ma. 22</v>
          </cell>
        </row>
        <row r="33">
          <cell r="Q33">
            <v>23</v>
          </cell>
          <cell r="R33">
            <v>25.811</v>
          </cell>
          <cell r="S33" t="str">
            <v>B. Ma. 23</v>
          </cell>
        </row>
        <row r="34">
          <cell r="Q34">
            <v>24</v>
          </cell>
          <cell r="R34">
            <v>26.709</v>
          </cell>
          <cell r="S34" t="str">
            <v>B. Ma. 24</v>
          </cell>
        </row>
        <row r="35">
          <cell r="Q35">
            <v>25</v>
          </cell>
          <cell r="R35">
            <v>27.933</v>
          </cell>
          <cell r="S35" t="str">
            <v>B. Ma. 25</v>
          </cell>
        </row>
        <row r="36">
          <cell r="Q36">
            <v>26</v>
          </cell>
          <cell r="R36">
            <v>0</v>
          </cell>
          <cell r="S36" t="str">
            <v>B. Ma. 26</v>
          </cell>
        </row>
        <row r="37">
          <cell r="Q37">
            <v>27</v>
          </cell>
          <cell r="R37">
            <v>27.92</v>
          </cell>
          <cell r="S37" t="str">
            <v>B. Ma. 27</v>
          </cell>
        </row>
        <row r="38">
          <cell r="Q38">
            <v>28</v>
          </cell>
          <cell r="S38" t="str">
            <v>B. Ma. 28</v>
          </cell>
        </row>
        <row r="241">
          <cell r="L241">
            <v>1</v>
          </cell>
          <cell r="M241" t="str">
            <v>B.P. 1</v>
          </cell>
          <cell r="N241" t="str">
            <v>0.614</v>
          </cell>
        </row>
        <row r="242">
          <cell r="L242">
            <v>2</v>
          </cell>
          <cell r="M242" t="str">
            <v>B.P. 2</v>
          </cell>
          <cell r="N242" t="str">
            <v>0.818</v>
          </cell>
        </row>
        <row r="243">
          <cell r="L243">
            <v>3</v>
          </cell>
          <cell r="M243" t="str">
            <v>B.P. 3</v>
          </cell>
          <cell r="N243">
            <v>1098</v>
          </cell>
        </row>
        <row r="244">
          <cell r="L244">
            <v>4</v>
          </cell>
          <cell r="M244" t="str">
            <v>B.P. 4</v>
          </cell>
          <cell r="N244">
            <v>1320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ng curve"/>
      <sheetName val="BASIC PRICE "/>
      <sheetName val="PROGRESS"/>
      <sheetName val="RAB 1"/>
    </sheetNames>
    <sheetDataSet>
      <sheetData sheetId="0" refreshError="1">
        <row r="4"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L4">
            <v>10</v>
          </cell>
          <cell r="M4">
            <v>11</v>
          </cell>
          <cell r="N4">
            <v>12</v>
          </cell>
          <cell r="O4">
            <v>13</v>
          </cell>
          <cell r="P4">
            <v>14</v>
          </cell>
          <cell r="Q4">
            <v>15</v>
          </cell>
          <cell r="R4">
            <v>16</v>
          </cell>
          <cell r="S4">
            <v>17</v>
          </cell>
          <cell r="T4">
            <v>18</v>
          </cell>
          <cell r="U4">
            <v>19</v>
          </cell>
          <cell r="V4">
            <v>20</v>
          </cell>
          <cell r="W4">
            <v>21</v>
          </cell>
          <cell r="X4">
            <v>22</v>
          </cell>
          <cell r="Y4">
            <v>23</v>
          </cell>
          <cell r="Z4">
            <v>24</v>
          </cell>
          <cell r="AA4">
            <v>25</v>
          </cell>
          <cell r="AB4">
            <v>26</v>
          </cell>
          <cell r="AC4">
            <v>27</v>
          </cell>
          <cell r="AD4">
            <v>28</v>
          </cell>
          <cell r="AE4">
            <v>29</v>
          </cell>
          <cell r="AF4">
            <v>30</v>
          </cell>
          <cell r="AG4">
            <v>31</v>
          </cell>
          <cell r="AH4">
            <v>32</v>
          </cell>
          <cell r="AI4">
            <v>33</v>
          </cell>
          <cell r="AJ4">
            <v>34</v>
          </cell>
          <cell r="AK4">
            <v>35</v>
          </cell>
          <cell r="AL4">
            <v>36</v>
          </cell>
        </row>
        <row r="5">
          <cell r="C5" t="str">
            <v>jan</v>
          </cell>
          <cell r="D5" t="str">
            <v>feb</v>
          </cell>
          <cell r="E5" t="str">
            <v>mar</v>
          </cell>
          <cell r="F5" t="str">
            <v>apr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aug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dec</v>
          </cell>
          <cell r="O5" t="str">
            <v>jan</v>
          </cell>
          <cell r="P5" t="str">
            <v>feb</v>
          </cell>
          <cell r="Q5" t="str">
            <v>mar</v>
          </cell>
          <cell r="R5" t="str">
            <v>apr</v>
          </cell>
          <cell r="S5" t="str">
            <v>may</v>
          </cell>
          <cell r="T5" t="str">
            <v>jun</v>
          </cell>
          <cell r="U5" t="str">
            <v>jul</v>
          </cell>
          <cell r="V5" t="str">
            <v>aug</v>
          </cell>
          <cell r="W5" t="str">
            <v>sep</v>
          </cell>
          <cell r="X5" t="str">
            <v>oct</v>
          </cell>
          <cell r="Y5" t="str">
            <v>nov</v>
          </cell>
          <cell r="Z5" t="str">
            <v>dec</v>
          </cell>
          <cell r="AA5" t="str">
            <v>jan</v>
          </cell>
          <cell r="AB5" t="str">
            <v>feb</v>
          </cell>
          <cell r="AC5" t="str">
            <v>mar</v>
          </cell>
          <cell r="AD5" t="str">
            <v>apr</v>
          </cell>
          <cell r="AE5" t="str">
            <v>may</v>
          </cell>
          <cell r="AF5" t="str">
            <v>jun</v>
          </cell>
          <cell r="AG5" t="str">
            <v>jul</v>
          </cell>
          <cell r="AH5" t="str">
            <v>aug</v>
          </cell>
          <cell r="AI5" t="str">
            <v>sep</v>
          </cell>
          <cell r="AJ5" t="str">
            <v>oct</v>
          </cell>
          <cell r="AK5" t="str">
            <v>nov</v>
          </cell>
          <cell r="AL5" t="str">
            <v>dec</v>
          </cell>
        </row>
        <row r="6">
          <cell r="C6">
            <v>194.315</v>
          </cell>
          <cell r="D6">
            <v>179.80100000000002</v>
          </cell>
          <cell r="E6">
            <v>231.60991774754822</v>
          </cell>
          <cell r="F6">
            <v>127.23</v>
          </cell>
          <cell r="G6">
            <v>62.377000000000002</v>
          </cell>
          <cell r="H6">
            <v>52.002000000000002</v>
          </cell>
          <cell r="I6">
            <v>20.61</v>
          </cell>
          <cell r="J6">
            <v>1.2689999999999999</v>
          </cell>
          <cell r="K6">
            <v>45.441000000000003</v>
          </cell>
          <cell r="L6">
            <v>74.967000000000013</v>
          </cell>
          <cell r="M6">
            <v>295.41916229041448</v>
          </cell>
          <cell r="N6">
            <v>222.017</v>
          </cell>
          <cell r="O6">
            <v>403.59829167984816</v>
          </cell>
          <cell r="P6">
            <v>192.85462511863338</v>
          </cell>
          <cell r="Q6">
            <v>202.79598924391018</v>
          </cell>
          <cell r="R6">
            <v>91.723736159443177</v>
          </cell>
          <cell r="S6">
            <v>20.760269534957292</v>
          </cell>
          <cell r="T6">
            <v>15.359142043657071</v>
          </cell>
          <cell r="U6">
            <v>0</v>
          </cell>
          <cell r="V6">
            <v>0</v>
          </cell>
          <cell r="W6">
            <v>17.338839607719077</v>
          </cell>
          <cell r="X6">
            <v>114.33114583992406</v>
          </cell>
          <cell r="Y6">
            <v>104.6172888326479</v>
          </cell>
          <cell r="Z6">
            <v>362.11375640620059</v>
          </cell>
          <cell r="AA6">
            <v>265.45799999999997</v>
          </cell>
          <cell r="AB6">
            <v>263.08322303068644</v>
          </cell>
          <cell r="AC6">
            <v>318.05799999999999</v>
          </cell>
          <cell r="AD6">
            <v>17.672999999999998</v>
          </cell>
          <cell r="AE6">
            <v>9.1320000000000014</v>
          </cell>
          <cell r="AF6">
            <v>28.26</v>
          </cell>
          <cell r="AG6">
            <v>1.56</v>
          </cell>
          <cell r="AH6">
            <v>9.9000000000000005E-2</v>
          </cell>
          <cell r="AI6">
            <v>0</v>
          </cell>
          <cell r="AJ6">
            <v>7.17</v>
          </cell>
          <cell r="AK6">
            <v>72.197999999999993</v>
          </cell>
          <cell r="AL6">
            <v>123.03399999999999</v>
          </cell>
        </row>
        <row r="7">
          <cell r="C7">
            <v>2.2799999999999998</v>
          </cell>
          <cell r="D7">
            <v>5.68</v>
          </cell>
          <cell r="E7">
            <v>7.2</v>
          </cell>
          <cell r="F7">
            <v>6.13</v>
          </cell>
          <cell r="G7">
            <v>1.96</v>
          </cell>
          <cell r="H7">
            <v>1.1200000000000001</v>
          </cell>
          <cell r="I7">
            <v>0.83</v>
          </cell>
          <cell r="J7">
            <v>0.67</v>
          </cell>
          <cell r="K7">
            <v>0.56999999999999995</v>
          </cell>
          <cell r="L7">
            <v>0.88</v>
          </cell>
          <cell r="M7">
            <v>1.37</v>
          </cell>
          <cell r="N7">
            <v>1.21</v>
          </cell>
          <cell r="O7">
            <v>7.85</v>
          </cell>
          <cell r="P7">
            <v>6.48</v>
          </cell>
          <cell r="Q7">
            <v>5.66</v>
          </cell>
          <cell r="R7">
            <v>3.54</v>
          </cell>
          <cell r="S7">
            <v>1.5</v>
          </cell>
          <cell r="T7">
            <v>0.96</v>
          </cell>
          <cell r="U7">
            <v>0.64</v>
          </cell>
          <cell r="V7">
            <v>0.68</v>
          </cell>
          <cell r="W7">
            <v>0.6</v>
          </cell>
          <cell r="X7">
            <v>0.56000000000000005</v>
          </cell>
          <cell r="Y7">
            <v>0.38</v>
          </cell>
          <cell r="Z7">
            <v>3.63</v>
          </cell>
          <cell r="AA7">
            <v>6.2</v>
          </cell>
          <cell r="AB7">
            <v>6.3</v>
          </cell>
          <cell r="AC7">
            <v>6.8</v>
          </cell>
          <cell r="AD7">
            <v>2.5299999999999998</v>
          </cell>
          <cell r="AE7">
            <v>1.97</v>
          </cell>
          <cell r="AF7">
            <v>0.74</v>
          </cell>
          <cell r="AG7">
            <v>0.76</v>
          </cell>
          <cell r="AH7">
            <v>0.54</v>
          </cell>
          <cell r="AI7">
            <v>0.48</v>
          </cell>
          <cell r="AJ7">
            <v>0.45</v>
          </cell>
          <cell r="AK7">
            <v>0.36</v>
          </cell>
          <cell r="AL7">
            <v>2.09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16"/>
  <sheetViews>
    <sheetView workbookViewId="0">
      <selection activeCell="E20" sqref="E20"/>
    </sheetView>
  </sheetViews>
  <sheetFormatPr defaultRowHeight="12.75" x14ac:dyDescent="0.2"/>
  <cols>
    <col min="1" max="16384" width="9.140625" style="70"/>
  </cols>
  <sheetData>
    <row r="4" spans="3:10" x14ac:dyDescent="0.2">
      <c r="C4" s="168" t="s">
        <v>83</v>
      </c>
      <c r="D4" s="168"/>
      <c r="E4" s="168"/>
      <c r="F4" s="168"/>
      <c r="G4" s="168"/>
      <c r="H4" s="168"/>
      <c r="I4" s="168"/>
      <c r="J4" s="168"/>
    </row>
    <row r="5" spans="3:10" x14ac:dyDescent="0.2">
      <c r="C5" s="168"/>
      <c r="D5" s="168"/>
      <c r="E5" s="168"/>
      <c r="F5" s="168"/>
      <c r="G5" s="168"/>
      <c r="H5" s="168"/>
      <c r="I5" s="168"/>
      <c r="J5" s="168"/>
    </row>
    <row r="6" spans="3:10" x14ac:dyDescent="0.2">
      <c r="C6" s="168"/>
      <c r="D6" s="168"/>
      <c r="E6" s="168"/>
      <c r="F6" s="168"/>
      <c r="G6" s="168"/>
      <c r="H6" s="168"/>
      <c r="I6" s="168"/>
      <c r="J6" s="168"/>
    </row>
    <row r="7" spans="3:10" x14ac:dyDescent="0.2">
      <c r="C7" s="168"/>
      <c r="D7" s="168"/>
      <c r="E7" s="168"/>
      <c r="F7" s="168"/>
      <c r="G7" s="168"/>
      <c r="H7" s="168"/>
      <c r="I7" s="168"/>
      <c r="J7" s="168"/>
    </row>
    <row r="8" spans="3:10" x14ac:dyDescent="0.2">
      <c r="C8" s="168"/>
      <c r="D8" s="168"/>
      <c r="E8" s="168"/>
      <c r="F8" s="168"/>
      <c r="G8" s="168"/>
      <c r="H8" s="168"/>
      <c r="I8" s="168"/>
      <c r="J8" s="168"/>
    </row>
    <row r="9" spans="3:10" x14ac:dyDescent="0.2">
      <c r="C9" s="168"/>
      <c r="D9" s="168"/>
      <c r="E9" s="168"/>
      <c r="F9" s="168"/>
      <c r="G9" s="168"/>
      <c r="H9" s="168"/>
      <c r="I9" s="168"/>
      <c r="J9" s="168"/>
    </row>
    <row r="10" spans="3:10" x14ac:dyDescent="0.2">
      <c r="C10" s="168"/>
      <c r="D10" s="168"/>
      <c r="E10" s="168"/>
      <c r="F10" s="168"/>
      <c r="G10" s="168"/>
      <c r="H10" s="168"/>
      <c r="I10" s="168"/>
      <c r="J10" s="168"/>
    </row>
    <row r="11" spans="3:10" x14ac:dyDescent="0.2">
      <c r="C11" s="168"/>
      <c r="D11" s="168"/>
      <c r="E11" s="168"/>
      <c r="F11" s="168"/>
      <c r="G11" s="168"/>
      <c r="H11" s="168"/>
      <c r="I11" s="168"/>
      <c r="J11" s="168"/>
    </row>
    <row r="12" spans="3:10" x14ac:dyDescent="0.2">
      <c r="C12" s="168"/>
      <c r="D12" s="168"/>
      <c r="E12" s="168"/>
      <c r="F12" s="168"/>
      <c r="G12" s="168"/>
      <c r="H12" s="168"/>
      <c r="I12" s="168"/>
      <c r="J12" s="168"/>
    </row>
    <row r="13" spans="3:10" x14ac:dyDescent="0.2">
      <c r="C13" s="168"/>
      <c r="D13" s="168"/>
      <c r="E13" s="168"/>
      <c r="F13" s="168"/>
      <c r="G13" s="168"/>
      <c r="H13" s="168"/>
      <c r="I13" s="168"/>
      <c r="J13" s="168"/>
    </row>
    <row r="14" spans="3:10" x14ac:dyDescent="0.2">
      <c r="C14" s="168"/>
      <c r="D14" s="168"/>
      <c r="E14" s="168"/>
      <c r="F14" s="168"/>
      <c r="G14" s="168"/>
      <c r="H14" s="168"/>
      <c r="I14" s="168"/>
      <c r="J14" s="168"/>
    </row>
    <row r="15" spans="3:10" x14ac:dyDescent="0.2">
      <c r="C15" s="168"/>
      <c r="D15" s="168"/>
      <c r="E15" s="168"/>
      <c r="F15" s="168"/>
      <c r="G15" s="168"/>
      <c r="H15" s="168"/>
      <c r="I15" s="168"/>
      <c r="J15" s="168"/>
    </row>
    <row r="16" spans="3:10" x14ac:dyDescent="0.2">
      <c r="C16" s="168"/>
      <c r="D16" s="168"/>
      <c r="E16" s="168"/>
      <c r="F16" s="168"/>
      <c r="G16" s="168"/>
      <c r="H16" s="168"/>
      <c r="I16" s="168"/>
      <c r="J16" s="168"/>
    </row>
  </sheetData>
  <mergeCells count="1">
    <mergeCell ref="C4:J1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zoomScale="90" zoomScaleNormal="90" zoomScaleSheetLayoutView="98" workbookViewId="0">
      <selection activeCell="H48" sqref="H48"/>
    </sheetView>
  </sheetViews>
  <sheetFormatPr defaultRowHeight="14.25" x14ac:dyDescent="0.2"/>
  <cols>
    <col min="1" max="1" width="4.7109375" style="100" customWidth="1"/>
    <col min="2" max="2" width="26.140625" style="100" customWidth="1"/>
    <col min="3" max="3" width="11.7109375" style="100" bestFit="1" customWidth="1"/>
    <col min="4" max="4" width="11.28515625" style="100" bestFit="1" customWidth="1"/>
    <col min="5" max="16384" width="9.140625" style="100"/>
  </cols>
  <sheetData>
    <row r="1" spans="1:4" ht="45" customHeight="1" x14ac:dyDescent="0.2">
      <c r="A1" s="262" t="s">
        <v>156</v>
      </c>
      <c r="B1" s="262"/>
      <c r="C1" s="262"/>
      <c r="D1" s="262"/>
    </row>
    <row r="2" spans="1:4" ht="41.25" customHeight="1" x14ac:dyDescent="0.2">
      <c r="A2" s="263" t="s">
        <v>0</v>
      </c>
      <c r="B2" s="263"/>
      <c r="C2" s="263"/>
      <c r="D2" s="263"/>
    </row>
    <row r="3" spans="1:4" ht="20.100000000000001" customHeight="1" x14ac:dyDescent="0.2">
      <c r="A3" s="211" t="s">
        <v>71</v>
      </c>
      <c r="B3" s="211" t="s">
        <v>1</v>
      </c>
      <c r="C3" s="211">
        <v>2022</v>
      </c>
      <c r="D3" s="211"/>
    </row>
    <row r="4" spans="1:4" ht="20.100000000000001" customHeight="1" x14ac:dyDescent="0.2">
      <c r="A4" s="211"/>
      <c r="B4" s="211"/>
      <c r="C4" s="211" t="s">
        <v>82</v>
      </c>
      <c r="D4" s="211"/>
    </row>
    <row r="5" spans="1:4" ht="20.100000000000001" customHeight="1" x14ac:dyDescent="0.2">
      <c r="A5" s="211"/>
      <c r="B5" s="211"/>
      <c r="C5" s="141" t="s">
        <v>80</v>
      </c>
      <c r="D5" s="141" t="s">
        <v>81</v>
      </c>
    </row>
    <row r="6" spans="1:4" ht="20.100000000000001" customHeight="1" x14ac:dyDescent="0.2">
      <c r="A6" s="78">
        <v>1</v>
      </c>
      <c r="B6" s="138" t="s">
        <v>3</v>
      </c>
      <c r="C6" s="78"/>
      <c r="D6" s="78"/>
    </row>
    <row r="7" spans="1:4" ht="20.100000000000001" customHeight="1" x14ac:dyDescent="0.2">
      <c r="A7" s="78">
        <v>2</v>
      </c>
      <c r="B7" s="138" t="s">
        <v>5</v>
      </c>
      <c r="C7" s="78"/>
      <c r="D7" s="78"/>
    </row>
    <row r="8" spans="1:4" ht="20.100000000000001" customHeight="1" x14ac:dyDescent="0.2">
      <c r="A8" s="78">
        <v>3</v>
      </c>
      <c r="B8" s="138" t="s">
        <v>6</v>
      </c>
      <c r="C8" s="78"/>
      <c r="D8" s="78"/>
    </row>
    <row r="9" spans="1:4" ht="20.100000000000001" customHeight="1" x14ac:dyDescent="0.2">
      <c r="A9" s="78">
        <v>4</v>
      </c>
      <c r="B9" s="138" t="s">
        <v>78</v>
      </c>
      <c r="C9" s="78"/>
      <c r="D9" s="78"/>
    </row>
    <row r="10" spans="1:4" ht="20.100000000000001" customHeight="1" x14ac:dyDescent="0.2">
      <c r="A10" s="78">
        <v>5</v>
      </c>
      <c r="B10" s="138" t="s">
        <v>9</v>
      </c>
      <c r="C10" s="78"/>
      <c r="D10" s="78"/>
    </row>
    <row r="11" spans="1:4" ht="20.100000000000001" customHeight="1" x14ac:dyDescent="0.2">
      <c r="A11" s="78">
        <v>6</v>
      </c>
      <c r="B11" s="138" t="s">
        <v>11</v>
      </c>
      <c r="C11" s="78"/>
      <c r="D11" s="78"/>
    </row>
    <row r="12" spans="1:4" ht="20.100000000000001" customHeight="1" x14ac:dyDescent="0.2">
      <c r="A12" s="78">
        <v>7</v>
      </c>
      <c r="B12" s="138" t="s">
        <v>12</v>
      </c>
      <c r="C12" s="78"/>
      <c r="D12" s="78"/>
    </row>
    <row r="13" spans="1:4" ht="20.100000000000001" customHeight="1" x14ac:dyDescent="0.2">
      <c r="A13" s="78">
        <v>8</v>
      </c>
      <c r="B13" s="138" t="s">
        <v>13</v>
      </c>
      <c r="C13" s="78"/>
      <c r="D13" s="78"/>
    </row>
    <row r="14" spans="1:4" ht="20.100000000000001" customHeight="1" x14ac:dyDescent="0.2">
      <c r="A14" s="78">
        <v>9</v>
      </c>
      <c r="B14" s="138" t="s">
        <v>14</v>
      </c>
      <c r="C14" s="78"/>
      <c r="D14" s="78"/>
    </row>
    <row r="15" spans="1:4" ht="20.100000000000001" customHeight="1" x14ac:dyDescent="0.2">
      <c r="A15" s="78">
        <v>10</v>
      </c>
      <c r="B15" s="138" t="s">
        <v>16</v>
      </c>
      <c r="C15" s="78"/>
      <c r="D15" s="78"/>
    </row>
    <row r="16" spans="1:4" ht="20.100000000000001" customHeight="1" x14ac:dyDescent="0.2">
      <c r="A16" s="78">
        <v>11</v>
      </c>
      <c r="B16" s="138" t="s">
        <v>4</v>
      </c>
      <c r="C16" s="78"/>
      <c r="D16" s="78"/>
    </row>
    <row r="17" spans="1:4" ht="20.100000000000001" customHeight="1" x14ac:dyDescent="0.2">
      <c r="A17" s="78">
        <v>12</v>
      </c>
      <c r="B17" s="138" t="s">
        <v>19</v>
      </c>
      <c r="C17" s="78"/>
      <c r="D17" s="78"/>
    </row>
    <row r="18" spans="1:4" ht="20.100000000000001" customHeight="1" x14ac:dyDescent="0.2">
      <c r="A18" s="78">
        <v>13</v>
      </c>
      <c r="B18" s="138" t="s">
        <v>18</v>
      </c>
      <c r="C18" s="78"/>
      <c r="D18" s="78"/>
    </row>
    <row r="19" spans="1:4" ht="20.100000000000001" customHeight="1" x14ac:dyDescent="0.2">
      <c r="A19" s="78">
        <v>14</v>
      </c>
      <c r="B19" s="138" t="s">
        <v>15</v>
      </c>
      <c r="C19" s="78"/>
      <c r="D19" s="78"/>
    </row>
    <row r="20" spans="1:4" ht="20.100000000000001" customHeight="1" x14ac:dyDescent="0.2">
      <c r="A20" s="78">
        <v>15</v>
      </c>
      <c r="B20" s="138" t="s">
        <v>25</v>
      </c>
      <c r="C20" s="78"/>
      <c r="D20" s="78"/>
    </row>
    <row r="21" spans="1:4" ht="20.100000000000001" customHeight="1" x14ac:dyDescent="0.2">
      <c r="A21" s="78">
        <v>16</v>
      </c>
      <c r="B21" s="138" t="s">
        <v>26</v>
      </c>
      <c r="C21" s="78"/>
      <c r="D21" s="78"/>
    </row>
    <row r="22" spans="1:4" ht="20.100000000000001" customHeight="1" x14ac:dyDescent="0.2">
      <c r="A22" s="78">
        <v>17</v>
      </c>
      <c r="B22" s="138" t="s">
        <v>28</v>
      </c>
      <c r="C22" s="78"/>
      <c r="D22" s="78"/>
    </row>
    <row r="23" spans="1:4" ht="20.100000000000001" customHeight="1" x14ac:dyDescent="0.2">
      <c r="A23" s="78">
        <v>18</v>
      </c>
      <c r="B23" s="138" t="s">
        <v>27</v>
      </c>
      <c r="C23" s="78"/>
      <c r="D23" s="78"/>
    </row>
    <row r="24" spans="1:4" ht="20.100000000000001" customHeight="1" x14ac:dyDescent="0.2">
      <c r="A24" s="78">
        <v>19</v>
      </c>
      <c r="B24" s="138" t="s">
        <v>24</v>
      </c>
      <c r="C24" s="78"/>
      <c r="D24" s="78"/>
    </row>
    <row r="25" spans="1:4" ht="20.100000000000001" customHeight="1" x14ac:dyDescent="0.2">
      <c r="A25" s="78">
        <v>20</v>
      </c>
      <c r="B25" s="138" t="s">
        <v>21</v>
      </c>
      <c r="C25" s="78"/>
      <c r="D25" s="78"/>
    </row>
    <row r="26" spans="1:4" ht="20.100000000000001" customHeight="1" x14ac:dyDescent="0.2">
      <c r="A26" s="78">
        <v>21</v>
      </c>
      <c r="B26" s="138" t="s">
        <v>23</v>
      </c>
      <c r="C26" s="78"/>
      <c r="D26" s="78"/>
    </row>
    <row r="27" spans="1:4" ht="20.100000000000001" customHeight="1" x14ac:dyDescent="0.2">
      <c r="A27" s="78">
        <v>22</v>
      </c>
      <c r="B27" s="138" t="s">
        <v>31</v>
      </c>
      <c r="C27" s="78"/>
      <c r="D27" s="78"/>
    </row>
    <row r="28" spans="1:4" ht="20.100000000000001" customHeight="1" x14ac:dyDescent="0.2">
      <c r="A28" s="78">
        <v>23</v>
      </c>
      <c r="B28" s="138" t="s">
        <v>36</v>
      </c>
      <c r="C28" s="78"/>
      <c r="D28" s="78"/>
    </row>
    <row r="29" spans="1:4" ht="20.100000000000001" customHeight="1" x14ac:dyDescent="0.2">
      <c r="A29" s="78">
        <v>24</v>
      </c>
      <c r="B29" s="138" t="s">
        <v>30</v>
      </c>
      <c r="C29" s="78"/>
      <c r="D29" s="78"/>
    </row>
    <row r="30" spans="1:4" ht="20.100000000000001" customHeight="1" x14ac:dyDescent="0.2">
      <c r="A30" s="78">
        <v>25</v>
      </c>
      <c r="B30" s="138" t="s">
        <v>29</v>
      </c>
      <c r="C30" s="78"/>
      <c r="D30" s="78"/>
    </row>
    <row r="31" spans="1:4" ht="20.100000000000001" customHeight="1" x14ac:dyDescent="0.2">
      <c r="A31" s="78">
        <v>26</v>
      </c>
      <c r="B31" s="138" t="s">
        <v>32</v>
      </c>
      <c r="C31" s="78"/>
      <c r="D31" s="78"/>
    </row>
    <row r="32" spans="1:4" ht="20.100000000000001" customHeight="1" x14ac:dyDescent="0.2">
      <c r="A32" s="78">
        <v>27</v>
      </c>
      <c r="B32" s="138" t="s">
        <v>33</v>
      </c>
      <c r="C32" s="78"/>
      <c r="D32" s="78"/>
    </row>
    <row r="33" spans="1:4" ht="20.100000000000001" customHeight="1" x14ac:dyDescent="0.2">
      <c r="A33" s="78">
        <v>28</v>
      </c>
      <c r="B33" s="138" t="s">
        <v>34</v>
      </c>
      <c r="C33" s="78"/>
      <c r="D33" s="78"/>
    </row>
    <row r="34" spans="1:4" ht="20.100000000000001" customHeight="1" x14ac:dyDescent="0.2">
      <c r="A34" s="78">
        <v>29</v>
      </c>
      <c r="B34" s="138" t="s">
        <v>7</v>
      </c>
      <c r="C34" s="78"/>
      <c r="D34" s="78"/>
    </row>
    <row r="35" spans="1:4" ht="20.100000000000001" customHeight="1" x14ac:dyDescent="0.2">
      <c r="A35" s="78">
        <v>30</v>
      </c>
      <c r="B35" s="138" t="s">
        <v>10</v>
      </c>
      <c r="C35" s="78"/>
      <c r="D35" s="78"/>
    </row>
    <row r="36" spans="1:4" ht="20.100000000000001" customHeight="1" x14ac:dyDescent="0.2">
      <c r="A36" s="78">
        <v>31</v>
      </c>
      <c r="B36" s="138" t="s">
        <v>20</v>
      </c>
      <c r="C36" s="78"/>
      <c r="D36" s="78"/>
    </row>
    <row r="37" spans="1:4" ht="20.100000000000001" customHeight="1" x14ac:dyDescent="0.2">
      <c r="A37" s="78">
        <v>32</v>
      </c>
      <c r="B37" s="138" t="s">
        <v>22</v>
      </c>
      <c r="C37" s="78"/>
      <c r="D37" s="78"/>
    </row>
    <row r="38" spans="1:4" ht="20.100000000000001" customHeight="1" x14ac:dyDescent="0.2">
      <c r="A38" s="78">
        <v>33</v>
      </c>
      <c r="B38" s="138" t="s">
        <v>17</v>
      </c>
      <c r="C38" s="78"/>
      <c r="D38" s="78"/>
    </row>
    <row r="39" spans="1:4" ht="20.100000000000001" customHeight="1" x14ac:dyDescent="0.2">
      <c r="A39" s="212" t="s">
        <v>49</v>
      </c>
      <c r="B39" s="212"/>
      <c r="C39" s="142">
        <f t="shared" ref="C39:D39" si="0">SUM(C6:C38)</f>
        <v>0</v>
      </c>
      <c r="D39" s="142">
        <f t="shared" si="0"/>
        <v>0</v>
      </c>
    </row>
    <row r="42" spans="1:4" ht="10.5" customHeight="1" x14ac:dyDescent="0.2"/>
  </sheetData>
  <sortState ref="A6:V38">
    <sortCondition ref="A6:A38"/>
  </sortState>
  <mergeCells count="7">
    <mergeCell ref="A39:B39"/>
    <mergeCell ref="A3:A5"/>
    <mergeCell ref="A1:D1"/>
    <mergeCell ref="B3:B5"/>
    <mergeCell ref="A2:D2"/>
    <mergeCell ref="C3:D3"/>
    <mergeCell ref="C4:D4"/>
  </mergeCells>
  <pageMargins left="0.2" right="0" top="0" bottom="0" header="0.31496062992126" footer="0.31496062992126"/>
  <pageSetup paperSize="10000" scale="67" orientation="landscape" horizontalDpi="360" verticalDpi="36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22" zoomScaleNormal="100" zoomScaleSheetLayoutView="90" workbookViewId="0">
      <selection activeCell="E52" sqref="E52"/>
    </sheetView>
  </sheetViews>
  <sheetFormatPr defaultRowHeight="14.25" x14ac:dyDescent="0.2"/>
  <cols>
    <col min="1" max="1" width="5" style="100" customWidth="1"/>
    <col min="2" max="2" width="22.85546875" style="100" customWidth="1"/>
    <col min="3" max="3" width="13.140625" style="100" customWidth="1"/>
    <col min="4" max="4" width="15.7109375" style="100" customWidth="1"/>
    <col min="5" max="16384" width="9.140625" style="100"/>
  </cols>
  <sheetData>
    <row r="1" spans="1:4" ht="38.25" customHeight="1" x14ac:dyDescent="0.2">
      <c r="A1" s="264" t="s">
        <v>157</v>
      </c>
      <c r="B1" s="264"/>
      <c r="C1" s="264"/>
      <c r="D1" s="264"/>
    </row>
    <row r="2" spans="1:4" ht="38.25" customHeight="1" x14ac:dyDescent="0.2">
      <c r="A2" s="265" t="s">
        <v>0</v>
      </c>
      <c r="B2" s="265"/>
      <c r="C2" s="265"/>
      <c r="D2" s="265"/>
    </row>
    <row r="3" spans="1:4" ht="15" x14ac:dyDescent="0.2">
      <c r="A3" s="213" t="s">
        <v>71</v>
      </c>
      <c r="B3" s="213" t="s">
        <v>1</v>
      </c>
      <c r="C3" s="213">
        <v>2022</v>
      </c>
      <c r="D3" s="213"/>
    </row>
    <row r="4" spans="1:4" ht="47.25" x14ac:dyDescent="0.2">
      <c r="A4" s="213"/>
      <c r="B4" s="213"/>
      <c r="C4" s="132" t="s">
        <v>167</v>
      </c>
      <c r="D4" s="132" t="s">
        <v>168</v>
      </c>
    </row>
    <row r="5" spans="1:4" x14ac:dyDescent="0.2">
      <c r="A5" s="78">
        <v>1</v>
      </c>
      <c r="B5" s="138" t="s">
        <v>3</v>
      </c>
      <c r="C5" s="139"/>
      <c r="D5" s="139"/>
    </row>
    <row r="6" spans="1:4" x14ac:dyDescent="0.2">
      <c r="A6" s="78">
        <v>2</v>
      </c>
      <c r="B6" s="138" t="s">
        <v>5</v>
      </c>
      <c r="C6" s="139"/>
      <c r="D6" s="139"/>
    </row>
    <row r="7" spans="1:4" x14ac:dyDescent="0.2">
      <c r="A7" s="78">
        <v>3</v>
      </c>
      <c r="B7" s="138" t="s">
        <v>6</v>
      </c>
      <c r="C7" s="139"/>
      <c r="D7" s="139"/>
    </row>
    <row r="8" spans="1:4" x14ac:dyDescent="0.2">
      <c r="A8" s="78">
        <v>4</v>
      </c>
      <c r="B8" s="138" t="s">
        <v>78</v>
      </c>
      <c r="C8" s="139"/>
      <c r="D8" s="139"/>
    </row>
    <row r="9" spans="1:4" x14ac:dyDescent="0.2">
      <c r="A9" s="78">
        <v>5</v>
      </c>
      <c r="B9" s="138" t="s">
        <v>9</v>
      </c>
      <c r="C9" s="139"/>
      <c r="D9" s="139"/>
    </row>
    <row r="10" spans="1:4" x14ac:dyDescent="0.2">
      <c r="A10" s="78">
        <v>6</v>
      </c>
      <c r="B10" s="138" t="s">
        <v>11</v>
      </c>
      <c r="C10" s="139"/>
      <c r="D10" s="139"/>
    </row>
    <row r="11" spans="1:4" x14ac:dyDescent="0.2">
      <c r="A11" s="78">
        <v>7</v>
      </c>
      <c r="B11" s="138" t="s">
        <v>12</v>
      </c>
      <c r="C11" s="139"/>
      <c r="D11" s="139"/>
    </row>
    <row r="12" spans="1:4" x14ac:dyDescent="0.2">
      <c r="A12" s="78">
        <v>8</v>
      </c>
      <c r="B12" s="138" t="s">
        <v>13</v>
      </c>
      <c r="C12" s="139"/>
      <c r="D12" s="139"/>
    </row>
    <row r="13" spans="1:4" x14ac:dyDescent="0.2">
      <c r="A13" s="78">
        <v>9</v>
      </c>
      <c r="B13" s="138" t="s">
        <v>14</v>
      </c>
      <c r="C13" s="139"/>
      <c r="D13" s="139"/>
    </row>
    <row r="14" spans="1:4" x14ac:dyDescent="0.2">
      <c r="A14" s="78">
        <v>10</v>
      </c>
      <c r="B14" s="138" t="s">
        <v>16</v>
      </c>
      <c r="C14" s="139"/>
      <c r="D14" s="139"/>
    </row>
    <row r="15" spans="1:4" x14ac:dyDescent="0.2">
      <c r="A15" s="78">
        <v>11</v>
      </c>
      <c r="B15" s="138" t="s">
        <v>4</v>
      </c>
      <c r="C15" s="139"/>
      <c r="D15" s="139"/>
    </row>
    <row r="16" spans="1:4" x14ac:dyDescent="0.2">
      <c r="A16" s="78">
        <v>12</v>
      </c>
      <c r="B16" s="138" t="s">
        <v>19</v>
      </c>
      <c r="C16" s="139"/>
      <c r="D16" s="139"/>
    </row>
    <row r="17" spans="1:4" x14ac:dyDescent="0.2">
      <c r="A17" s="78">
        <v>13</v>
      </c>
      <c r="B17" s="138" t="s">
        <v>18</v>
      </c>
      <c r="C17" s="139"/>
      <c r="D17" s="139"/>
    </row>
    <row r="18" spans="1:4" x14ac:dyDescent="0.2">
      <c r="A18" s="78">
        <v>14</v>
      </c>
      <c r="B18" s="138" t="s">
        <v>15</v>
      </c>
      <c r="C18" s="139"/>
      <c r="D18" s="139"/>
    </row>
    <row r="19" spans="1:4" x14ac:dyDescent="0.2">
      <c r="A19" s="78">
        <v>15</v>
      </c>
      <c r="B19" s="138" t="s">
        <v>25</v>
      </c>
      <c r="C19" s="139"/>
      <c r="D19" s="139"/>
    </row>
    <row r="20" spans="1:4" x14ac:dyDescent="0.2">
      <c r="A20" s="78">
        <v>16</v>
      </c>
      <c r="B20" s="138" t="s">
        <v>26</v>
      </c>
      <c r="C20" s="139"/>
      <c r="D20" s="139"/>
    </row>
    <row r="21" spans="1:4" x14ac:dyDescent="0.2">
      <c r="A21" s="78">
        <v>17</v>
      </c>
      <c r="B21" s="138" t="s">
        <v>28</v>
      </c>
      <c r="C21" s="139"/>
      <c r="D21" s="139"/>
    </row>
    <row r="22" spans="1:4" x14ac:dyDescent="0.2">
      <c r="A22" s="78">
        <v>18</v>
      </c>
      <c r="B22" s="138" t="s">
        <v>27</v>
      </c>
      <c r="C22" s="139"/>
      <c r="D22" s="139"/>
    </row>
    <row r="23" spans="1:4" x14ac:dyDescent="0.2">
      <c r="A23" s="78">
        <v>19</v>
      </c>
      <c r="B23" s="138" t="s">
        <v>24</v>
      </c>
      <c r="C23" s="139"/>
      <c r="D23" s="139"/>
    </row>
    <row r="24" spans="1:4" x14ac:dyDescent="0.2">
      <c r="A24" s="78">
        <v>20</v>
      </c>
      <c r="B24" s="138" t="s">
        <v>21</v>
      </c>
      <c r="C24" s="139"/>
      <c r="D24" s="139"/>
    </row>
    <row r="25" spans="1:4" x14ac:dyDescent="0.2">
      <c r="A25" s="78">
        <v>21</v>
      </c>
      <c r="B25" s="138" t="s">
        <v>23</v>
      </c>
      <c r="C25" s="139"/>
      <c r="D25" s="139"/>
    </row>
    <row r="26" spans="1:4" x14ac:dyDescent="0.2">
      <c r="A26" s="78">
        <v>22</v>
      </c>
      <c r="B26" s="138" t="s">
        <v>31</v>
      </c>
      <c r="C26" s="139"/>
      <c r="D26" s="139"/>
    </row>
    <row r="27" spans="1:4" x14ac:dyDescent="0.2">
      <c r="A27" s="78">
        <v>23</v>
      </c>
      <c r="B27" s="138" t="s">
        <v>36</v>
      </c>
      <c r="C27" s="139"/>
      <c r="D27" s="139"/>
    </row>
    <row r="28" spans="1:4" x14ac:dyDescent="0.2">
      <c r="A28" s="78">
        <v>24</v>
      </c>
      <c r="B28" s="138" t="s">
        <v>30</v>
      </c>
      <c r="C28" s="139"/>
      <c r="D28" s="139"/>
    </row>
    <row r="29" spans="1:4" x14ac:dyDescent="0.2">
      <c r="A29" s="78">
        <v>25</v>
      </c>
      <c r="B29" s="138" t="s">
        <v>29</v>
      </c>
      <c r="C29" s="139"/>
      <c r="D29" s="139"/>
    </row>
    <row r="30" spans="1:4" x14ac:dyDescent="0.2">
      <c r="A30" s="78">
        <v>26</v>
      </c>
      <c r="B30" s="138" t="s">
        <v>32</v>
      </c>
      <c r="C30" s="139"/>
      <c r="D30" s="139"/>
    </row>
    <row r="31" spans="1:4" x14ac:dyDescent="0.2">
      <c r="A31" s="78">
        <v>27</v>
      </c>
      <c r="B31" s="138" t="s">
        <v>33</v>
      </c>
      <c r="C31" s="139"/>
      <c r="D31" s="139"/>
    </row>
    <row r="32" spans="1:4" x14ac:dyDescent="0.2">
      <c r="A32" s="78">
        <v>28</v>
      </c>
      <c r="B32" s="138" t="s">
        <v>34</v>
      </c>
      <c r="C32" s="139"/>
      <c r="D32" s="139"/>
    </row>
    <row r="33" spans="1:4" x14ac:dyDescent="0.2">
      <c r="A33" s="78">
        <v>29</v>
      </c>
      <c r="B33" s="138" t="s">
        <v>7</v>
      </c>
      <c r="C33" s="139"/>
      <c r="D33" s="139"/>
    </row>
    <row r="34" spans="1:4" x14ac:dyDescent="0.2">
      <c r="A34" s="78">
        <v>30</v>
      </c>
      <c r="B34" s="138" t="s">
        <v>10</v>
      </c>
      <c r="C34" s="139"/>
      <c r="D34" s="139"/>
    </row>
    <row r="35" spans="1:4" x14ac:dyDescent="0.2">
      <c r="A35" s="78">
        <v>31</v>
      </c>
      <c r="B35" s="138" t="s">
        <v>20</v>
      </c>
      <c r="C35" s="139"/>
      <c r="D35" s="139"/>
    </row>
    <row r="36" spans="1:4" x14ac:dyDescent="0.2">
      <c r="A36" s="78">
        <v>32</v>
      </c>
      <c r="B36" s="138" t="s">
        <v>22</v>
      </c>
      <c r="C36" s="139"/>
      <c r="D36" s="139"/>
    </row>
    <row r="37" spans="1:4" x14ac:dyDescent="0.2">
      <c r="A37" s="78">
        <v>33</v>
      </c>
      <c r="B37" s="138" t="s">
        <v>17</v>
      </c>
      <c r="C37" s="139"/>
      <c r="D37" s="139"/>
    </row>
    <row r="38" spans="1:4" ht="15" x14ac:dyDescent="0.2">
      <c r="A38" s="215" t="s">
        <v>49</v>
      </c>
      <c r="B38" s="215"/>
      <c r="C38" s="140">
        <f t="shared" ref="C38:D38" si="0">SUM(C5:C37)</f>
        <v>0</v>
      </c>
      <c r="D38" s="140">
        <f t="shared" si="0"/>
        <v>0</v>
      </c>
    </row>
  </sheetData>
  <sortState ref="A5:U37">
    <sortCondition ref="A5:A37"/>
  </sortState>
  <mergeCells count="6">
    <mergeCell ref="C3:D3"/>
    <mergeCell ref="A38:B38"/>
    <mergeCell ref="A3:A4"/>
    <mergeCell ref="B3:B4"/>
    <mergeCell ref="A2:D2"/>
    <mergeCell ref="A1:D1"/>
  </mergeCells>
  <pageMargins left="0.5" right="0" top="0" bottom="0" header="0.31496062992126" footer="0.31496062992126"/>
  <pageSetup paperSize="10000" scale="68" orientation="landscape" horizontalDpi="360" verticalDpi="360" r:id="rId1"/>
  <rowBreaks count="1" manualBreakCount="1">
    <brk id="52" max="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22" zoomScaleNormal="100" zoomScaleSheetLayoutView="90" workbookViewId="0">
      <selection activeCell="E19" sqref="E19"/>
    </sheetView>
  </sheetViews>
  <sheetFormatPr defaultRowHeight="14.25" x14ac:dyDescent="0.2"/>
  <cols>
    <col min="1" max="1" width="5.42578125" style="100" customWidth="1"/>
    <col min="2" max="2" width="27.140625" style="100" customWidth="1"/>
    <col min="3" max="3" width="17.140625" style="100" customWidth="1"/>
    <col min="4" max="4" width="19.28515625" style="100" customWidth="1"/>
    <col min="5" max="5" width="18.5703125" style="100" customWidth="1"/>
    <col min="6" max="6" width="19.28515625" style="100" customWidth="1"/>
    <col min="7" max="16384" width="9.140625" style="100"/>
  </cols>
  <sheetData>
    <row r="1" spans="1:6" ht="29.25" customHeight="1" x14ac:dyDescent="0.2">
      <c r="A1" s="214" t="s">
        <v>158</v>
      </c>
      <c r="B1" s="214"/>
      <c r="C1" s="214"/>
      <c r="D1" s="214"/>
      <c r="E1" s="214"/>
      <c r="F1" s="214"/>
    </row>
    <row r="2" spans="1:6" ht="19.5" customHeight="1" x14ac:dyDescent="0.2">
      <c r="A2" s="216" t="s">
        <v>0</v>
      </c>
      <c r="B2" s="216"/>
      <c r="C2" s="216"/>
      <c r="D2" s="216"/>
      <c r="E2" s="216"/>
      <c r="F2" s="216"/>
    </row>
    <row r="3" spans="1:6" ht="20.100000000000001" customHeight="1" x14ac:dyDescent="0.2">
      <c r="A3" s="213" t="s">
        <v>71</v>
      </c>
      <c r="B3" s="213" t="s">
        <v>1</v>
      </c>
      <c r="C3" s="213">
        <v>2022</v>
      </c>
      <c r="D3" s="213"/>
      <c r="E3" s="213"/>
      <c r="F3" s="213"/>
    </row>
    <row r="4" spans="1:6" ht="21" customHeight="1" x14ac:dyDescent="0.2">
      <c r="A4" s="213"/>
      <c r="B4" s="213"/>
      <c r="C4" s="217" t="s">
        <v>58</v>
      </c>
      <c r="D4" s="217"/>
      <c r="E4" s="217" t="s">
        <v>79</v>
      </c>
      <c r="F4" s="217"/>
    </row>
    <row r="5" spans="1:6" ht="44.25" customHeight="1" x14ac:dyDescent="0.2">
      <c r="A5" s="213"/>
      <c r="B5" s="213"/>
      <c r="C5" s="132" t="s">
        <v>59</v>
      </c>
      <c r="D5" s="132" t="s">
        <v>60</v>
      </c>
      <c r="E5" s="132" t="s">
        <v>59</v>
      </c>
      <c r="F5" s="132" t="s">
        <v>60</v>
      </c>
    </row>
    <row r="6" spans="1:6" s="125" customFormat="1" ht="20.100000000000001" customHeight="1" x14ac:dyDescent="0.2">
      <c r="A6" s="133">
        <v>1</v>
      </c>
      <c r="B6" s="134" t="s">
        <v>3</v>
      </c>
    </row>
    <row r="7" spans="1:6" s="125" customFormat="1" ht="20.100000000000001" customHeight="1" x14ac:dyDescent="0.2">
      <c r="A7" s="133">
        <v>2</v>
      </c>
      <c r="B7" s="134" t="s">
        <v>5</v>
      </c>
    </row>
    <row r="8" spans="1:6" s="125" customFormat="1" ht="20.100000000000001" customHeight="1" x14ac:dyDescent="0.2">
      <c r="A8" s="133">
        <v>3</v>
      </c>
      <c r="B8" s="134" t="s">
        <v>6</v>
      </c>
    </row>
    <row r="9" spans="1:6" s="125" customFormat="1" ht="20.100000000000001" customHeight="1" x14ac:dyDescent="0.2">
      <c r="A9" s="133">
        <v>4</v>
      </c>
      <c r="B9" s="134" t="s">
        <v>78</v>
      </c>
    </row>
    <row r="10" spans="1:6" s="125" customFormat="1" ht="20.100000000000001" customHeight="1" x14ac:dyDescent="0.2">
      <c r="A10" s="133">
        <v>5</v>
      </c>
      <c r="B10" s="134" t="s">
        <v>9</v>
      </c>
    </row>
    <row r="11" spans="1:6" s="125" customFormat="1" ht="20.100000000000001" customHeight="1" x14ac:dyDescent="0.2">
      <c r="A11" s="133">
        <v>6</v>
      </c>
      <c r="B11" s="134" t="s">
        <v>11</v>
      </c>
    </row>
    <row r="12" spans="1:6" s="125" customFormat="1" ht="20.100000000000001" customHeight="1" x14ac:dyDescent="0.2">
      <c r="A12" s="133">
        <v>7</v>
      </c>
      <c r="B12" s="134" t="s">
        <v>12</v>
      </c>
    </row>
    <row r="13" spans="1:6" s="125" customFormat="1" ht="20.100000000000001" customHeight="1" x14ac:dyDescent="0.2">
      <c r="A13" s="133">
        <v>8</v>
      </c>
      <c r="B13" s="134" t="s">
        <v>13</v>
      </c>
    </row>
    <row r="14" spans="1:6" s="125" customFormat="1" ht="20.100000000000001" customHeight="1" x14ac:dyDescent="0.2">
      <c r="A14" s="133">
        <v>9</v>
      </c>
      <c r="B14" s="134" t="s">
        <v>14</v>
      </c>
    </row>
    <row r="15" spans="1:6" s="125" customFormat="1" ht="20.100000000000001" customHeight="1" x14ac:dyDescent="0.2">
      <c r="A15" s="133">
        <v>10</v>
      </c>
      <c r="B15" s="134" t="s">
        <v>16</v>
      </c>
    </row>
    <row r="16" spans="1:6" s="125" customFormat="1" ht="20.100000000000001" customHeight="1" x14ac:dyDescent="0.2">
      <c r="A16" s="133">
        <v>11</v>
      </c>
      <c r="B16" s="134" t="s">
        <v>4</v>
      </c>
    </row>
    <row r="17" spans="1:2" s="125" customFormat="1" ht="20.100000000000001" customHeight="1" x14ac:dyDescent="0.2">
      <c r="A17" s="133">
        <v>12</v>
      </c>
      <c r="B17" s="134" t="s">
        <v>19</v>
      </c>
    </row>
    <row r="18" spans="1:2" s="125" customFormat="1" ht="20.100000000000001" customHeight="1" x14ac:dyDescent="0.2">
      <c r="A18" s="133">
        <v>13</v>
      </c>
      <c r="B18" s="134" t="s">
        <v>18</v>
      </c>
    </row>
    <row r="19" spans="1:2" s="125" customFormat="1" ht="20.100000000000001" customHeight="1" x14ac:dyDescent="0.2">
      <c r="A19" s="133">
        <v>14</v>
      </c>
      <c r="B19" s="134" t="s">
        <v>15</v>
      </c>
    </row>
    <row r="20" spans="1:2" s="125" customFormat="1" ht="20.100000000000001" customHeight="1" x14ac:dyDescent="0.2">
      <c r="A20" s="133">
        <v>15</v>
      </c>
      <c r="B20" s="134" t="s">
        <v>25</v>
      </c>
    </row>
    <row r="21" spans="1:2" s="125" customFormat="1" ht="20.100000000000001" customHeight="1" x14ac:dyDescent="0.2">
      <c r="A21" s="133">
        <v>16</v>
      </c>
      <c r="B21" s="134" t="s">
        <v>26</v>
      </c>
    </row>
    <row r="22" spans="1:2" s="125" customFormat="1" ht="20.100000000000001" customHeight="1" x14ac:dyDescent="0.2">
      <c r="A22" s="133">
        <v>17</v>
      </c>
      <c r="B22" s="134" t="s">
        <v>28</v>
      </c>
    </row>
    <row r="23" spans="1:2" s="125" customFormat="1" ht="20.100000000000001" customHeight="1" x14ac:dyDescent="0.2">
      <c r="A23" s="133">
        <v>18</v>
      </c>
      <c r="B23" s="134" t="s">
        <v>27</v>
      </c>
    </row>
    <row r="24" spans="1:2" s="125" customFormat="1" ht="20.100000000000001" customHeight="1" x14ac:dyDescent="0.2">
      <c r="A24" s="133">
        <v>19</v>
      </c>
      <c r="B24" s="134" t="s">
        <v>24</v>
      </c>
    </row>
    <row r="25" spans="1:2" s="125" customFormat="1" ht="20.100000000000001" customHeight="1" x14ac:dyDescent="0.2">
      <c r="A25" s="133">
        <v>20</v>
      </c>
      <c r="B25" s="134" t="s">
        <v>21</v>
      </c>
    </row>
    <row r="26" spans="1:2" s="125" customFormat="1" ht="20.100000000000001" customHeight="1" x14ac:dyDescent="0.2">
      <c r="A26" s="133">
        <v>21</v>
      </c>
      <c r="B26" s="134" t="s">
        <v>23</v>
      </c>
    </row>
    <row r="27" spans="1:2" s="125" customFormat="1" ht="20.100000000000001" customHeight="1" x14ac:dyDescent="0.2">
      <c r="A27" s="133">
        <v>22</v>
      </c>
      <c r="B27" s="134" t="s">
        <v>31</v>
      </c>
    </row>
    <row r="28" spans="1:2" s="125" customFormat="1" ht="20.100000000000001" customHeight="1" x14ac:dyDescent="0.2">
      <c r="A28" s="133">
        <v>23</v>
      </c>
      <c r="B28" s="134" t="s">
        <v>36</v>
      </c>
    </row>
    <row r="29" spans="1:2" s="125" customFormat="1" ht="20.100000000000001" customHeight="1" x14ac:dyDescent="0.2">
      <c r="A29" s="133">
        <v>24</v>
      </c>
      <c r="B29" s="134" t="s">
        <v>30</v>
      </c>
    </row>
    <row r="30" spans="1:2" s="125" customFormat="1" ht="20.100000000000001" customHeight="1" x14ac:dyDescent="0.2">
      <c r="A30" s="133">
        <v>25</v>
      </c>
      <c r="B30" s="134" t="s">
        <v>29</v>
      </c>
    </row>
    <row r="31" spans="1:2" s="125" customFormat="1" ht="20.100000000000001" customHeight="1" x14ac:dyDescent="0.2">
      <c r="A31" s="133">
        <v>26</v>
      </c>
      <c r="B31" s="134" t="s">
        <v>32</v>
      </c>
    </row>
    <row r="32" spans="1:2" s="125" customFormat="1" ht="20.100000000000001" customHeight="1" x14ac:dyDescent="0.2">
      <c r="A32" s="133">
        <v>27</v>
      </c>
      <c r="B32" s="134" t="s">
        <v>33</v>
      </c>
    </row>
    <row r="33" spans="1:2" s="125" customFormat="1" ht="20.100000000000001" customHeight="1" x14ac:dyDescent="0.2">
      <c r="A33" s="133">
        <v>28</v>
      </c>
      <c r="B33" s="134" t="s">
        <v>34</v>
      </c>
    </row>
    <row r="34" spans="1:2" s="125" customFormat="1" ht="20.100000000000001" customHeight="1" x14ac:dyDescent="0.2">
      <c r="A34" s="133">
        <v>29</v>
      </c>
      <c r="B34" s="134" t="s">
        <v>7</v>
      </c>
    </row>
    <row r="35" spans="1:2" s="125" customFormat="1" ht="20.100000000000001" customHeight="1" x14ac:dyDescent="0.2">
      <c r="A35" s="133">
        <v>30</v>
      </c>
      <c r="B35" s="134" t="s">
        <v>10</v>
      </c>
    </row>
    <row r="36" spans="1:2" s="125" customFormat="1" ht="20.100000000000001" customHeight="1" x14ac:dyDescent="0.2">
      <c r="A36" s="133">
        <v>31</v>
      </c>
      <c r="B36" s="134" t="s">
        <v>20</v>
      </c>
    </row>
    <row r="37" spans="1:2" s="125" customFormat="1" ht="20.100000000000001" customHeight="1" x14ac:dyDescent="0.2">
      <c r="A37" s="133">
        <v>32</v>
      </c>
      <c r="B37" s="134" t="s">
        <v>22</v>
      </c>
    </row>
    <row r="38" spans="1:2" s="125" customFormat="1" ht="20.100000000000001" customHeight="1" x14ac:dyDescent="0.2">
      <c r="A38" s="133">
        <v>33</v>
      </c>
      <c r="B38" s="134" t="s">
        <v>17</v>
      </c>
    </row>
    <row r="39" spans="1:2" ht="20.100000000000001" customHeight="1" x14ac:dyDescent="0.2">
      <c r="A39" s="215" t="s">
        <v>49</v>
      </c>
      <c r="B39" s="215"/>
    </row>
    <row r="41" spans="1:2" ht="10.5" customHeight="1" x14ac:dyDescent="0.2"/>
    <row r="42" spans="1:2" ht="10.5" customHeight="1" x14ac:dyDescent="0.2"/>
    <row r="43" spans="1:2" ht="10.5" customHeight="1" x14ac:dyDescent="0.2"/>
    <row r="44" spans="1:2" ht="10.5" customHeight="1" x14ac:dyDescent="0.2"/>
    <row r="45" spans="1:2" ht="10.5" customHeight="1" x14ac:dyDescent="0.2">
      <c r="A45" s="137"/>
      <c r="B45" s="137"/>
    </row>
  </sheetData>
  <sortState ref="A6:X38">
    <sortCondition ref="A6:A38"/>
  </sortState>
  <mergeCells count="8">
    <mergeCell ref="C3:F3"/>
    <mergeCell ref="C4:D4"/>
    <mergeCell ref="E4:F4"/>
    <mergeCell ref="A1:F1"/>
    <mergeCell ref="A2:F2"/>
    <mergeCell ref="A39:B39"/>
    <mergeCell ref="A3:A5"/>
    <mergeCell ref="B3:B5"/>
  </mergeCells>
  <pageMargins left="0.31496062992125984" right="0.35433070866141736" top="0.35433070866141736" bottom="0.27559055118110237" header="0.31496062992125984" footer="0.19685039370078741"/>
  <pageSetup paperSize="5" scale="85" orientation="portrait" horizontalDpi="360" verticalDpi="36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2"/>
  <sheetViews>
    <sheetView workbookViewId="0">
      <selection activeCell="B11" sqref="B11"/>
    </sheetView>
  </sheetViews>
  <sheetFormatPr defaultRowHeight="14.25" x14ac:dyDescent="0.2"/>
  <cols>
    <col min="1" max="1" width="25.28515625" style="100" customWidth="1"/>
    <col min="2" max="2" width="14.85546875" style="100" customWidth="1"/>
    <col min="3" max="16384" width="9.140625" style="100"/>
  </cols>
  <sheetData>
    <row r="1" spans="1:2" s="149" customFormat="1" ht="27.75" customHeight="1" x14ac:dyDescent="0.2">
      <c r="A1" s="205" t="s">
        <v>159</v>
      </c>
      <c r="B1" s="205"/>
    </row>
    <row r="2" spans="1:2" s="149" customFormat="1" ht="27.75" customHeight="1" x14ac:dyDescent="0.2">
      <c r="A2" s="177" t="s">
        <v>0</v>
      </c>
      <c r="B2" s="177"/>
    </row>
    <row r="3" spans="1:2" ht="12.75" customHeight="1" x14ac:dyDescent="0.2">
      <c r="A3" s="170" t="s">
        <v>146</v>
      </c>
      <c r="B3" s="75"/>
    </row>
    <row r="4" spans="1:2" ht="12.75" customHeight="1" x14ac:dyDescent="0.2">
      <c r="A4" s="170"/>
      <c r="B4" s="75">
        <v>2022</v>
      </c>
    </row>
    <row r="5" spans="1:2" ht="18.75" customHeight="1" x14ac:dyDescent="0.2">
      <c r="A5" s="126" t="s">
        <v>103</v>
      </c>
      <c r="B5" s="127"/>
    </row>
    <row r="6" spans="1:2" ht="12.75" customHeight="1" x14ac:dyDescent="0.2"/>
    <row r="7" spans="1:2" ht="12.75" customHeight="1" x14ac:dyDescent="0.2"/>
    <row r="11" spans="1:2" ht="7.5" customHeight="1" x14ac:dyDescent="0.2"/>
    <row r="12" spans="1:2" hidden="1" x14ac:dyDescent="0.2"/>
  </sheetData>
  <mergeCells count="3">
    <mergeCell ref="A3:A4"/>
    <mergeCell ref="A1:B1"/>
    <mergeCell ref="A2:B2"/>
  </mergeCells>
  <pageMargins left="0.4" right="0" top="0.75" bottom="0" header="0.3" footer="0.3"/>
  <pageSetup paperSize="10000" scale="69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2"/>
  <sheetViews>
    <sheetView workbookViewId="0">
      <selection activeCell="A8" sqref="A8"/>
    </sheetView>
  </sheetViews>
  <sheetFormatPr defaultRowHeight="14.25" x14ac:dyDescent="0.2"/>
  <cols>
    <col min="1" max="1" width="48.85546875" style="100" customWidth="1"/>
    <col min="2" max="2" width="14.85546875" style="100" customWidth="1"/>
    <col min="3" max="16384" width="9.140625" style="100"/>
  </cols>
  <sheetData>
    <row r="1" spans="1:2" s="149" customFormat="1" ht="31.5" customHeight="1" x14ac:dyDescent="0.2">
      <c r="A1" s="205" t="s">
        <v>160</v>
      </c>
      <c r="B1" s="205"/>
    </row>
    <row r="2" spans="1:2" s="149" customFormat="1" ht="31.5" customHeight="1" x14ac:dyDescent="0.2">
      <c r="A2" s="177" t="s">
        <v>0</v>
      </c>
      <c r="B2" s="177"/>
    </row>
    <row r="3" spans="1:2" ht="12.75" customHeight="1" x14ac:dyDescent="0.2">
      <c r="A3" s="170" t="s">
        <v>146</v>
      </c>
      <c r="B3" s="75"/>
    </row>
    <row r="4" spans="1:2" ht="12.75" customHeight="1" x14ac:dyDescent="0.2">
      <c r="A4" s="170"/>
      <c r="B4" s="75">
        <v>2022</v>
      </c>
    </row>
    <row r="5" spans="1:2" ht="18.75" customHeight="1" x14ac:dyDescent="0.2">
      <c r="A5" s="126" t="s">
        <v>145</v>
      </c>
      <c r="B5" s="127"/>
    </row>
    <row r="6" spans="1:2" ht="12.75" customHeight="1" x14ac:dyDescent="0.2"/>
    <row r="7" spans="1:2" ht="12.75" customHeight="1" x14ac:dyDescent="0.2"/>
    <row r="11" spans="1:2" ht="7.5" customHeight="1" x14ac:dyDescent="0.2"/>
    <row r="12" spans="1:2" hidden="1" x14ac:dyDescent="0.2"/>
  </sheetData>
  <mergeCells count="3">
    <mergeCell ref="A3:A4"/>
    <mergeCell ref="A1:B1"/>
    <mergeCell ref="A2:B2"/>
  </mergeCells>
  <pageMargins left="0.4" right="0" top="0.75" bottom="0" header="0.3" footer="0.3"/>
  <pageSetup paperSize="10000" scale="6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4"/>
  <sheetViews>
    <sheetView workbookViewId="0">
      <selection activeCell="B12" sqref="B12"/>
    </sheetView>
  </sheetViews>
  <sheetFormatPr defaultRowHeight="14.25" x14ac:dyDescent="0.2"/>
  <cols>
    <col min="1" max="1" width="43.42578125" style="100" customWidth="1"/>
    <col min="2" max="2" width="14.85546875" style="100" customWidth="1"/>
    <col min="3" max="16384" width="9.140625" style="100"/>
  </cols>
  <sheetData>
    <row r="1" spans="1:2" s="149" customFormat="1" ht="30.75" customHeight="1" x14ac:dyDescent="0.2">
      <c r="A1" s="205" t="s">
        <v>161</v>
      </c>
      <c r="B1" s="205"/>
    </row>
    <row r="2" spans="1:2" s="149" customFormat="1" ht="30.75" customHeight="1" x14ac:dyDescent="0.2">
      <c r="A2" s="177" t="s">
        <v>0</v>
      </c>
      <c r="B2" s="177"/>
    </row>
    <row r="3" spans="1:2" ht="17.25" customHeight="1" x14ac:dyDescent="0.2">
      <c r="A3" s="170" t="s">
        <v>119</v>
      </c>
      <c r="B3" s="75" t="s">
        <v>144</v>
      </c>
    </row>
    <row r="4" spans="1:2" ht="17.25" customHeight="1" x14ac:dyDescent="0.2">
      <c r="A4" s="170"/>
      <c r="B4" s="75">
        <v>2022</v>
      </c>
    </row>
    <row r="5" spans="1:2" ht="17.25" customHeight="1" x14ac:dyDescent="0.2">
      <c r="A5" s="120" t="s">
        <v>120</v>
      </c>
    </row>
    <row r="6" spans="1:2" ht="17.25" customHeight="1" x14ac:dyDescent="0.2">
      <c r="A6" s="122" t="s">
        <v>121</v>
      </c>
      <c r="B6" s="124"/>
    </row>
    <row r="7" spans="1:2" ht="17.25" customHeight="1" x14ac:dyDescent="0.2"/>
    <row r="13" spans="1:2" ht="7.5" customHeight="1" x14ac:dyDescent="0.2"/>
    <row r="14" spans="1:2" hidden="1" x14ac:dyDescent="0.2"/>
  </sheetData>
  <mergeCells count="3">
    <mergeCell ref="A3:A4"/>
    <mergeCell ref="A1:B1"/>
    <mergeCell ref="A2:B2"/>
  </mergeCells>
  <pageMargins left="0.4" right="0" top="0.75" bottom="0" header="0.3" footer="0.3"/>
  <pageSetup paperSize="10000" scale="69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8"/>
  <sheetViews>
    <sheetView workbookViewId="0">
      <selection activeCell="C15" sqref="C15"/>
    </sheetView>
  </sheetViews>
  <sheetFormatPr defaultRowHeight="14.25" x14ac:dyDescent="0.2"/>
  <cols>
    <col min="1" max="2" width="20.28515625" style="100" customWidth="1"/>
    <col min="3" max="3" width="14.85546875" style="100" customWidth="1"/>
    <col min="4" max="16384" width="9.140625" style="100"/>
  </cols>
  <sheetData>
    <row r="1" spans="1:3" ht="26.25" customHeight="1" x14ac:dyDescent="0.2">
      <c r="A1" s="205" t="s">
        <v>162</v>
      </c>
      <c r="B1" s="205"/>
      <c r="C1" s="205"/>
    </row>
    <row r="2" spans="1:3" ht="26.25" customHeight="1" x14ac:dyDescent="0.2">
      <c r="A2" s="177" t="s">
        <v>0</v>
      </c>
      <c r="B2" s="177"/>
      <c r="C2" s="177"/>
    </row>
    <row r="3" spans="1:3" ht="14.25" customHeight="1" x14ac:dyDescent="0.2">
      <c r="A3" s="170" t="s">
        <v>146</v>
      </c>
      <c r="B3" s="219" t="s">
        <v>148</v>
      </c>
      <c r="C3" s="75" t="s">
        <v>144</v>
      </c>
    </row>
    <row r="4" spans="1:3" ht="14.25" customHeight="1" x14ac:dyDescent="0.2">
      <c r="A4" s="170"/>
      <c r="B4" s="220"/>
      <c r="C4" s="75">
        <v>2022</v>
      </c>
    </row>
    <row r="5" spans="1:3" ht="14.25" customHeight="1" x14ac:dyDescent="0.2">
      <c r="A5" s="120" t="s">
        <v>123</v>
      </c>
      <c r="B5" s="78" t="s">
        <v>124</v>
      </c>
      <c r="C5" s="78"/>
    </row>
    <row r="6" spans="1:3" ht="14.25" customHeight="1" x14ac:dyDescent="0.2">
      <c r="A6" s="120" t="s">
        <v>125</v>
      </c>
      <c r="B6" s="78" t="s">
        <v>124</v>
      </c>
      <c r="C6" s="78"/>
    </row>
    <row r="7" spans="1:3" ht="14.25" customHeight="1" x14ac:dyDescent="0.2">
      <c r="A7" s="120" t="s">
        <v>126</v>
      </c>
      <c r="B7" s="78" t="s">
        <v>127</v>
      </c>
      <c r="C7" s="121"/>
    </row>
    <row r="8" spans="1:3" ht="14.25" customHeight="1" x14ac:dyDescent="0.2">
      <c r="A8" s="122" t="s">
        <v>128</v>
      </c>
      <c r="B8" s="131" t="s">
        <v>127</v>
      </c>
      <c r="C8" s="123"/>
    </row>
    <row r="9" spans="1:3" ht="14.25" customHeight="1" x14ac:dyDescent="0.2"/>
    <row r="10" spans="1:3" ht="14.25" customHeight="1" x14ac:dyDescent="0.2"/>
    <row r="11" spans="1:3" ht="14.25" customHeight="1" x14ac:dyDescent="0.2"/>
    <row r="12" spans="1:3" ht="14.25" customHeight="1" x14ac:dyDescent="0.2"/>
    <row r="13" spans="1:3" ht="14.25" customHeight="1" x14ac:dyDescent="0.2"/>
    <row r="14" spans="1:3" ht="14.25" customHeight="1" x14ac:dyDescent="0.2"/>
    <row r="15" spans="1:3" ht="14.25" customHeight="1" x14ac:dyDescent="0.2"/>
    <row r="16" spans="1:3" ht="14.25" customHeight="1" x14ac:dyDescent="0.2"/>
    <row r="17" ht="14.25" customHeight="1" x14ac:dyDescent="0.2"/>
    <row r="18" ht="14.25" customHeight="1" x14ac:dyDescent="0.2"/>
  </sheetData>
  <mergeCells count="4">
    <mergeCell ref="B3:B4"/>
    <mergeCell ref="A3:A4"/>
    <mergeCell ref="A1:C1"/>
    <mergeCell ref="A2:C2"/>
  </mergeCells>
  <pageMargins left="0.4" right="0" top="0.75" bottom="0" header="0.3" footer="0.3"/>
  <pageSetup paperSize="10000" scale="6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2"/>
  <sheetViews>
    <sheetView workbookViewId="0">
      <selection activeCell="B11" sqref="B11"/>
    </sheetView>
  </sheetViews>
  <sheetFormatPr defaultRowHeight="14.25" x14ac:dyDescent="0.2"/>
  <cols>
    <col min="1" max="1" width="20.28515625" style="100" customWidth="1"/>
    <col min="2" max="2" width="14.85546875" style="100" customWidth="1"/>
    <col min="3" max="16384" width="9.140625" style="100"/>
  </cols>
  <sheetData>
    <row r="1" spans="1:2" s="151" customFormat="1" ht="29.25" customHeight="1" x14ac:dyDescent="0.25">
      <c r="A1" s="205" t="s">
        <v>163</v>
      </c>
      <c r="B1" s="205"/>
    </row>
    <row r="2" spans="1:2" s="151" customFormat="1" ht="29.25" customHeight="1" x14ac:dyDescent="0.25">
      <c r="A2" s="177" t="s">
        <v>0</v>
      </c>
      <c r="B2" s="177"/>
    </row>
    <row r="3" spans="1:2" s="129" customFormat="1" ht="17.25" customHeight="1" x14ac:dyDescent="0.25">
      <c r="A3" s="170" t="s">
        <v>146</v>
      </c>
      <c r="B3" s="75" t="s">
        <v>144</v>
      </c>
    </row>
    <row r="4" spans="1:2" s="129" customFormat="1" ht="17.25" customHeight="1" x14ac:dyDescent="0.25">
      <c r="A4" s="170"/>
      <c r="B4" s="75">
        <v>2022</v>
      </c>
    </row>
    <row r="5" spans="1:2" s="129" customFormat="1" ht="24" customHeight="1" x14ac:dyDescent="0.25">
      <c r="A5" s="126" t="s">
        <v>131</v>
      </c>
      <c r="B5" s="130"/>
    </row>
    <row r="6" spans="1:2" s="129" customFormat="1" ht="17.25" customHeight="1" x14ac:dyDescent="0.25"/>
    <row r="11" spans="1:2" ht="7.5" customHeight="1" x14ac:dyDescent="0.2"/>
    <row r="12" spans="1:2" hidden="1" x14ac:dyDescent="0.2"/>
  </sheetData>
  <mergeCells count="3">
    <mergeCell ref="A3:A4"/>
    <mergeCell ref="A1:B1"/>
    <mergeCell ref="A2:B2"/>
  </mergeCells>
  <pageMargins left="0.4" right="0" top="0.75" bottom="0" header="0.3" footer="0.3"/>
  <pageSetup paperSize="10000" scale="69"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2"/>
  <sheetViews>
    <sheetView workbookViewId="0">
      <selection activeCell="A3" sqref="A3:A4"/>
    </sheetView>
  </sheetViews>
  <sheetFormatPr defaultRowHeight="14.25" x14ac:dyDescent="0.2"/>
  <cols>
    <col min="1" max="1" width="38.140625" style="100" customWidth="1"/>
    <col min="2" max="2" width="14.85546875" style="100" customWidth="1"/>
    <col min="3" max="16384" width="9.140625" style="100"/>
  </cols>
  <sheetData>
    <row r="1" spans="1:2" s="149" customFormat="1" ht="27.75" customHeight="1" x14ac:dyDescent="0.2">
      <c r="A1" s="205" t="s">
        <v>164</v>
      </c>
      <c r="B1" s="205"/>
    </row>
    <row r="2" spans="1:2" s="149" customFormat="1" ht="27.75" customHeight="1" x14ac:dyDescent="0.2">
      <c r="A2" s="177" t="s">
        <v>0</v>
      </c>
      <c r="B2" s="177"/>
    </row>
    <row r="3" spans="1:2" ht="16.5" customHeight="1" x14ac:dyDescent="0.2">
      <c r="A3" s="170" t="s">
        <v>146</v>
      </c>
      <c r="B3" s="75" t="s">
        <v>144</v>
      </c>
    </row>
    <row r="4" spans="1:2" ht="16.5" customHeight="1" x14ac:dyDescent="0.2">
      <c r="A4" s="170"/>
      <c r="B4" s="75">
        <v>2022</v>
      </c>
    </row>
    <row r="5" spans="1:2" ht="16.5" customHeight="1" x14ac:dyDescent="0.2">
      <c r="A5" s="126" t="s">
        <v>147</v>
      </c>
      <c r="B5" s="128"/>
    </row>
    <row r="6" spans="1:2" ht="16.5" customHeight="1" x14ac:dyDescent="0.2"/>
    <row r="7" spans="1:2" ht="16.5" customHeight="1" x14ac:dyDescent="0.2"/>
    <row r="8" spans="1:2" ht="16.5" customHeight="1" x14ac:dyDescent="0.2"/>
    <row r="9" spans="1:2" ht="16.5" customHeight="1" x14ac:dyDescent="0.2"/>
    <row r="10" spans="1:2" ht="16.5" customHeight="1" x14ac:dyDescent="0.2"/>
    <row r="11" spans="1:2" ht="7.5" customHeight="1" x14ac:dyDescent="0.2"/>
    <row r="12" spans="1:2" hidden="1" x14ac:dyDescent="0.2"/>
  </sheetData>
  <mergeCells count="3">
    <mergeCell ref="A3:A4"/>
    <mergeCell ref="A1:B1"/>
    <mergeCell ref="A2:B2"/>
  </mergeCells>
  <pageMargins left="0.4" right="0" top="0.75" bottom="0" header="0.3" footer="0.3"/>
  <pageSetup paperSize="10000" scale="69"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3"/>
  <sheetViews>
    <sheetView workbookViewId="0">
      <selection activeCell="B4" sqref="B4"/>
    </sheetView>
  </sheetViews>
  <sheetFormatPr defaultRowHeight="14.25" x14ac:dyDescent="0.2"/>
  <cols>
    <col min="1" max="1" width="40.140625" style="100" customWidth="1"/>
    <col min="2" max="2" width="16" style="100" customWidth="1"/>
    <col min="3" max="16384" width="9.140625" style="100"/>
  </cols>
  <sheetData>
    <row r="1" spans="1:2" s="149" customFormat="1" ht="39" customHeight="1" x14ac:dyDescent="0.2">
      <c r="A1" s="205" t="s">
        <v>165</v>
      </c>
      <c r="B1" s="205"/>
    </row>
    <row r="2" spans="1:2" s="149" customFormat="1" ht="39" customHeight="1" x14ac:dyDescent="0.2">
      <c r="A2" s="177" t="s">
        <v>0</v>
      </c>
      <c r="B2" s="177"/>
    </row>
    <row r="3" spans="1:2" ht="15.75" customHeight="1" x14ac:dyDescent="0.2">
      <c r="A3" s="170" t="s">
        <v>146</v>
      </c>
      <c r="B3" s="75" t="s">
        <v>144</v>
      </c>
    </row>
    <row r="4" spans="1:2" ht="15.75" customHeight="1" x14ac:dyDescent="0.2">
      <c r="A4" s="170"/>
      <c r="B4" s="75">
        <v>2022</v>
      </c>
    </row>
    <row r="5" spans="1:2" ht="15.75" customHeight="1" x14ac:dyDescent="0.2">
      <c r="A5" s="120" t="s">
        <v>136</v>
      </c>
    </row>
    <row r="6" spans="1:2" ht="15.75" customHeight="1" x14ac:dyDescent="0.2">
      <c r="A6" s="122" t="s">
        <v>137</v>
      </c>
      <c r="B6" s="124"/>
    </row>
    <row r="7" spans="1:2" ht="15.75" customHeight="1" x14ac:dyDescent="0.2"/>
    <row r="12" spans="1:2" ht="7.5" customHeight="1" x14ac:dyDescent="0.2"/>
    <row r="13" spans="1:2" hidden="1" x14ac:dyDescent="0.2"/>
  </sheetData>
  <mergeCells count="3">
    <mergeCell ref="A3:A4"/>
    <mergeCell ref="A1:B1"/>
    <mergeCell ref="A2:B2"/>
  </mergeCells>
  <pageMargins left="0.4" right="0" top="0.75" bottom="0" header="0.3" footer="0.3"/>
  <pageSetup paperSize="10000" scale="6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showGridLines="0" zoomScaleNormal="100" zoomScaleSheetLayoutView="100" workbookViewId="0">
      <selection activeCell="I45" sqref="I45"/>
    </sheetView>
  </sheetViews>
  <sheetFormatPr defaultColWidth="6.5703125" defaultRowHeight="14.25" x14ac:dyDescent="0.2"/>
  <cols>
    <col min="1" max="1" width="6.140625" style="74" customWidth="1"/>
    <col min="2" max="2" width="27" style="74" customWidth="1"/>
    <col min="3" max="3" width="23.5703125" style="74" customWidth="1"/>
    <col min="4" max="16384" width="6.5703125" style="74"/>
  </cols>
  <sheetData>
    <row r="1" spans="1:3" ht="29.25" customHeight="1" x14ac:dyDescent="0.2">
      <c r="A1" s="169" t="s">
        <v>151</v>
      </c>
      <c r="B1" s="169"/>
      <c r="C1" s="169"/>
    </row>
    <row r="2" spans="1:3" ht="29.25" customHeight="1" x14ac:dyDescent="0.2">
      <c r="A2" s="171" t="s">
        <v>0</v>
      </c>
      <c r="B2" s="172"/>
      <c r="C2" s="172"/>
    </row>
    <row r="3" spans="1:3" ht="39" customHeight="1" x14ac:dyDescent="0.2">
      <c r="A3" s="170" t="s">
        <v>46</v>
      </c>
      <c r="B3" s="170" t="s">
        <v>1</v>
      </c>
      <c r="C3" s="143" t="s">
        <v>2</v>
      </c>
    </row>
    <row r="4" spans="1:3" ht="20.100000000000001" customHeight="1" x14ac:dyDescent="0.2">
      <c r="A4" s="170"/>
      <c r="B4" s="170"/>
      <c r="C4" s="75">
        <v>2022</v>
      </c>
    </row>
    <row r="5" spans="1:3" ht="20.100000000000001" customHeight="1" x14ac:dyDescent="0.2">
      <c r="A5" s="76">
        <v>1</v>
      </c>
      <c r="B5" s="77" t="s">
        <v>3</v>
      </c>
      <c r="C5" s="76"/>
    </row>
    <row r="6" spans="1:3" ht="20.100000000000001" customHeight="1" x14ac:dyDescent="0.2">
      <c r="A6" s="76">
        <v>2</v>
      </c>
      <c r="B6" s="77" t="s">
        <v>5</v>
      </c>
      <c r="C6" s="76"/>
    </row>
    <row r="7" spans="1:3" ht="20.100000000000001" customHeight="1" x14ac:dyDescent="0.2">
      <c r="A7" s="76">
        <v>3</v>
      </c>
      <c r="B7" s="77" t="s">
        <v>6</v>
      </c>
      <c r="C7" s="76"/>
    </row>
    <row r="8" spans="1:3" ht="20.100000000000001" customHeight="1" x14ac:dyDescent="0.2">
      <c r="A8" s="76">
        <v>4</v>
      </c>
      <c r="B8" s="77" t="s">
        <v>78</v>
      </c>
      <c r="C8" s="76"/>
    </row>
    <row r="9" spans="1:3" ht="20.100000000000001" customHeight="1" x14ac:dyDescent="0.2">
      <c r="A9" s="76">
        <v>5</v>
      </c>
      <c r="B9" s="77" t="s">
        <v>9</v>
      </c>
      <c r="C9" s="76"/>
    </row>
    <row r="10" spans="1:3" ht="20.100000000000001" customHeight="1" x14ac:dyDescent="0.2">
      <c r="A10" s="76">
        <v>6</v>
      </c>
      <c r="B10" s="77" t="s">
        <v>11</v>
      </c>
      <c r="C10" s="76"/>
    </row>
    <row r="11" spans="1:3" ht="20.100000000000001" customHeight="1" x14ac:dyDescent="0.2">
      <c r="A11" s="76">
        <v>7</v>
      </c>
      <c r="B11" s="77" t="s">
        <v>12</v>
      </c>
      <c r="C11" s="76"/>
    </row>
    <row r="12" spans="1:3" ht="20.100000000000001" customHeight="1" x14ac:dyDescent="0.2">
      <c r="A12" s="76">
        <v>8</v>
      </c>
      <c r="B12" s="77" t="s">
        <v>13</v>
      </c>
      <c r="C12" s="76"/>
    </row>
    <row r="13" spans="1:3" ht="20.100000000000001" customHeight="1" x14ac:dyDescent="0.2">
      <c r="A13" s="76">
        <v>9</v>
      </c>
      <c r="B13" s="77" t="s">
        <v>14</v>
      </c>
      <c r="C13" s="76"/>
    </row>
    <row r="14" spans="1:3" ht="20.100000000000001" customHeight="1" x14ac:dyDescent="0.2">
      <c r="A14" s="76">
        <v>10</v>
      </c>
      <c r="B14" s="77" t="s">
        <v>16</v>
      </c>
      <c r="C14" s="76"/>
    </row>
    <row r="15" spans="1:3" ht="20.100000000000001" customHeight="1" x14ac:dyDescent="0.2">
      <c r="A15" s="76">
        <v>11</v>
      </c>
      <c r="B15" s="77" t="s">
        <v>4</v>
      </c>
      <c r="C15" s="76"/>
    </row>
    <row r="16" spans="1:3" ht="20.100000000000001" customHeight="1" x14ac:dyDescent="0.2">
      <c r="A16" s="76">
        <v>12</v>
      </c>
      <c r="B16" s="77" t="s">
        <v>19</v>
      </c>
      <c r="C16" s="76"/>
    </row>
    <row r="17" spans="1:3" ht="20.100000000000001" customHeight="1" x14ac:dyDescent="0.2">
      <c r="A17" s="76">
        <v>13</v>
      </c>
      <c r="B17" s="77" t="s">
        <v>18</v>
      </c>
      <c r="C17" s="76"/>
    </row>
    <row r="18" spans="1:3" ht="20.100000000000001" customHeight="1" x14ac:dyDescent="0.2">
      <c r="A18" s="76">
        <v>14</v>
      </c>
      <c r="B18" s="77" t="s">
        <v>15</v>
      </c>
      <c r="C18" s="76"/>
    </row>
    <row r="19" spans="1:3" ht="20.100000000000001" customHeight="1" x14ac:dyDescent="0.2">
      <c r="A19" s="76">
        <v>15</v>
      </c>
      <c r="B19" s="77" t="s">
        <v>25</v>
      </c>
      <c r="C19" s="76"/>
    </row>
    <row r="20" spans="1:3" ht="20.100000000000001" customHeight="1" x14ac:dyDescent="0.2">
      <c r="A20" s="76">
        <v>16</v>
      </c>
      <c r="B20" s="77" t="s">
        <v>26</v>
      </c>
      <c r="C20" s="76"/>
    </row>
    <row r="21" spans="1:3" ht="20.100000000000001" customHeight="1" x14ac:dyDescent="0.2">
      <c r="A21" s="76">
        <v>17</v>
      </c>
      <c r="B21" s="77" t="s">
        <v>28</v>
      </c>
      <c r="C21" s="76"/>
    </row>
    <row r="22" spans="1:3" ht="20.100000000000001" customHeight="1" x14ac:dyDescent="0.2">
      <c r="A22" s="76">
        <v>18</v>
      </c>
      <c r="B22" s="77" t="s">
        <v>27</v>
      </c>
      <c r="C22" s="76"/>
    </row>
    <row r="23" spans="1:3" ht="20.100000000000001" customHeight="1" x14ac:dyDescent="0.2">
      <c r="A23" s="76">
        <v>19</v>
      </c>
      <c r="B23" s="77" t="s">
        <v>24</v>
      </c>
      <c r="C23" s="76"/>
    </row>
    <row r="24" spans="1:3" ht="20.100000000000001" customHeight="1" x14ac:dyDescent="0.2">
      <c r="A24" s="76">
        <v>20</v>
      </c>
      <c r="B24" s="77" t="s">
        <v>21</v>
      </c>
      <c r="C24" s="76"/>
    </row>
    <row r="25" spans="1:3" ht="20.100000000000001" customHeight="1" x14ac:dyDescent="0.2">
      <c r="A25" s="76">
        <v>21</v>
      </c>
      <c r="B25" s="77" t="s">
        <v>23</v>
      </c>
      <c r="C25" s="76"/>
    </row>
    <row r="26" spans="1:3" ht="20.100000000000001" customHeight="1" x14ac:dyDescent="0.2">
      <c r="A26" s="76">
        <v>22</v>
      </c>
      <c r="B26" s="77" t="s">
        <v>31</v>
      </c>
      <c r="C26" s="76"/>
    </row>
    <row r="27" spans="1:3" ht="20.100000000000001" customHeight="1" x14ac:dyDescent="0.2">
      <c r="A27" s="76">
        <v>23</v>
      </c>
      <c r="B27" s="77" t="s">
        <v>36</v>
      </c>
      <c r="C27" s="76"/>
    </row>
    <row r="28" spans="1:3" ht="20.100000000000001" customHeight="1" x14ac:dyDescent="0.2">
      <c r="A28" s="76">
        <v>24</v>
      </c>
      <c r="B28" s="77" t="s">
        <v>30</v>
      </c>
      <c r="C28" s="76"/>
    </row>
    <row r="29" spans="1:3" ht="20.100000000000001" customHeight="1" x14ac:dyDescent="0.2">
      <c r="A29" s="76">
        <v>25</v>
      </c>
      <c r="B29" s="77" t="s">
        <v>29</v>
      </c>
      <c r="C29" s="76"/>
    </row>
    <row r="30" spans="1:3" ht="20.100000000000001" customHeight="1" x14ac:dyDescent="0.2">
      <c r="A30" s="76">
        <v>26</v>
      </c>
      <c r="B30" s="77" t="s">
        <v>32</v>
      </c>
      <c r="C30" s="76"/>
    </row>
    <row r="31" spans="1:3" ht="20.100000000000001" customHeight="1" x14ac:dyDescent="0.2">
      <c r="A31" s="76">
        <v>27</v>
      </c>
      <c r="B31" s="77" t="s">
        <v>33</v>
      </c>
      <c r="C31" s="76"/>
    </row>
    <row r="32" spans="1:3" ht="20.100000000000001" customHeight="1" x14ac:dyDescent="0.2">
      <c r="A32" s="76">
        <v>28</v>
      </c>
      <c r="B32" s="77" t="s">
        <v>34</v>
      </c>
      <c r="C32" s="76"/>
    </row>
    <row r="33" spans="1:3" ht="20.100000000000001" customHeight="1" x14ac:dyDescent="0.2">
      <c r="A33" s="76">
        <v>29</v>
      </c>
      <c r="B33" s="77" t="s">
        <v>7</v>
      </c>
      <c r="C33" s="76"/>
    </row>
    <row r="34" spans="1:3" ht="20.100000000000001" customHeight="1" x14ac:dyDescent="0.2">
      <c r="A34" s="76">
        <v>30</v>
      </c>
      <c r="B34" s="77" t="s">
        <v>10</v>
      </c>
      <c r="C34" s="76"/>
    </row>
    <row r="35" spans="1:3" ht="20.100000000000001" customHeight="1" x14ac:dyDescent="0.2">
      <c r="A35" s="76">
        <v>31</v>
      </c>
      <c r="B35" s="77" t="s">
        <v>20</v>
      </c>
      <c r="C35" s="76"/>
    </row>
    <row r="36" spans="1:3" ht="20.100000000000001" customHeight="1" x14ac:dyDescent="0.2">
      <c r="A36" s="76">
        <v>32</v>
      </c>
      <c r="B36" s="77" t="s">
        <v>22</v>
      </c>
      <c r="C36" s="76"/>
    </row>
    <row r="37" spans="1:3" ht="20.100000000000001" customHeight="1" x14ac:dyDescent="0.2">
      <c r="A37" s="76">
        <v>33</v>
      </c>
      <c r="B37" s="77" t="s">
        <v>17</v>
      </c>
      <c r="C37" s="76"/>
    </row>
    <row r="38" spans="1:3" ht="20.100000000000001" customHeight="1" x14ac:dyDescent="0.2">
      <c r="A38" s="173" t="s">
        <v>49</v>
      </c>
      <c r="B38" s="173"/>
      <c r="C38" s="79">
        <f>SUM(C5:C37)</f>
        <v>0</v>
      </c>
    </row>
    <row r="39" spans="1:3" x14ac:dyDescent="0.2">
      <c r="A39" s="80"/>
      <c r="B39" s="80"/>
      <c r="C39" s="80"/>
    </row>
    <row r="40" spans="1:3" x14ac:dyDescent="0.2">
      <c r="A40" s="80"/>
      <c r="B40" s="80"/>
      <c r="C40" s="80"/>
    </row>
    <row r="41" spans="1:3" ht="15" customHeight="1" x14ac:dyDescent="0.2">
      <c r="A41" s="80"/>
      <c r="B41" s="80"/>
      <c r="C41" s="81"/>
    </row>
    <row r="42" spans="1:3" x14ac:dyDescent="0.2">
      <c r="A42" s="80"/>
      <c r="B42" s="80"/>
      <c r="C42" s="80"/>
    </row>
    <row r="43" spans="1:3" ht="12" customHeight="1" x14ac:dyDescent="0.2">
      <c r="A43" s="80"/>
      <c r="B43" s="80"/>
      <c r="C43" s="81"/>
    </row>
    <row r="44" spans="1:3" ht="12" customHeight="1" x14ac:dyDescent="0.2">
      <c r="A44" s="80"/>
      <c r="B44" s="80"/>
      <c r="C44" s="81"/>
    </row>
    <row r="45" spans="1:3" ht="12" customHeight="1" x14ac:dyDescent="0.2">
      <c r="A45" s="80"/>
      <c r="B45" s="80"/>
      <c r="C45" s="81"/>
    </row>
    <row r="46" spans="1:3" ht="12" customHeight="1" x14ac:dyDescent="0.2">
      <c r="A46" s="80"/>
      <c r="B46" s="80"/>
      <c r="C46" s="80"/>
    </row>
    <row r="47" spans="1:3" ht="12" customHeight="1" x14ac:dyDescent="0.2">
      <c r="A47" s="80"/>
      <c r="B47" s="80"/>
      <c r="C47" s="80"/>
    </row>
    <row r="48" spans="1:3" ht="12" customHeight="1" x14ac:dyDescent="0.2">
      <c r="A48" s="80"/>
      <c r="B48" s="80"/>
      <c r="C48" s="80"/>
    </row>
    <row r="49" spans="1:3" ht="12" customHeight="1" x14ac:dyDescent="0.2">
      <c r="A49" s="80"/>
      <c r="B49" s="80"/>
      <c r="C49" s="82"/>
    </row>
    <row r="50" spans="1:3" ht="12" customHeight="1" x14ac:dyDescent="0.2">
      <c r="A50" s="80"/>
      <c r="B50" s="80"/>
      <c r="C50" s="81"/>
    </row>
    <row r="51" spans="1:3" ht="12" customHeight="1" x14ac:dyDescent="0.2">
      <c r="A51" s="80"/>
      <c r="B51" s="80"/>
      <c r="C51" s="83"/>
    </row>
    <row r="52" spans="1:3" x14ac:dyDescent="0.2">
      <c r="A52" s="80"/>
      <c r="B52" s="80"/>
      <c r="C52" s="80"/>
    </row>
    <row r="53" spans="1:3" x14ac:dyDescent="0.2">
      <c r="A53" s="80"/>
      <c r="B53" s="80"/>
      <c r="C53" s="80"/>
    </row>
    <row r="54" spans="1:3" x14ac:dyDescent="0.2">
      <c r="A54" s="80"/>
      <c r="B54" s="80"/>
      <c r="C54" s="80"/>
    </row>
    <row r="55" spans="1:3" x14ac:dyDescent="0.2">
      <c r="A55" s="80"/>
      <c r="B55" s="80"/>
      <c r="C55" s="80"/>
    </row>
    <row r="56" spans="1:3" x14ac:dyDescent="0.2">
      <c r="A56" s="80"/>
      <c r="B56" s="80"/>
      <c r="C56" s="80"/>
    </row>
    <row r="57" spans="1:3" x14ac:dyDescent="0.2">
      <c r="A57" s="80"/>
      <c r="B57" s="80"/>
      <c r="C57" s="80"/>
    </row>
    <row r="58" spans="1:3" x14ac:dyDescent="0.2">
      <c r="A58" s="80"/>
      <c r="B58" s="80"/>
      <c r="C58" s="80"/>
    </row>
    <row r="59" spans="1:3" x14ac:dyDescent="0.2">
      <c r="A59" s="80"/>
      <c r="B59" s="80"/>
      <c r="C59" s="80"/>
    </row>
    <row r="60" spans="1:3" x14ac:dyDescent="0.2">
      <c r="A60" s="80"/>
      <c r="B60" s="80"/>
      <c r="C60" s="80"/>
    </row>
  </sheetData>
  <sortState ref="A5:N37">
    <sortCondition ref="A5:A37"/>
  </sortState>
  <mergeCells count="5">
    <mergeCell ref="A1:C1"/>
    <mergeCell ref="A3:A4"/>
    <mergeCell ref="A2:C2"/>
    <mergeCell ref="B3:B4"/>
    <mergeCell ref="A38:B38"/>
  </mergeCells>
  <pageMargins left="0.5" right="0" top="0" bottom="0" header="0.31496062992126" footer="0.31496062992126"/>
  <pageSetup paperSize="9" scale="70" orientation="landscape" horizontalDpi="360" verticalDpi="360" r:id="rId1"/>
  <rowBreaks count="1" manualBreakCount="1">
    <brk id="60" max="4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26" sqref="B26"/>
    </sheetView>
  </sheetViews>
  <sheetFormatPr defaultRowHeight="14.25" x14ac:dyDescent="0.2"/>
  <cols>
    <col min="1" max="1" width="9.140625" style="71"/>
    <col min="2" max="2" width="70.5703125" style="71" customWidth="1"/>
    <col min="3" max="16384" width="9.140625" style="71"/>
  </cols>
  <sheetData>
    <row r="1" spans="1:2" ht="15" x14ac:dyDescent="0.25">
      <c r="A1" s="221" t="s">
        <v>85</v>
      </c>
      <c r="B1" s="221"/>
    </row>
    <row r="2" spans="1:2" x14ac:dyDescent="0.2">
      <c r="A2" s="72">
        <v>1</v>
      </c>
      <c r="B2" s="119" t="s">
        <v>86</v>
      </c>
    </row>
    <row r="3" spans="1:2" x14ac:dyDescent="0.2">
      <c r="A3" s="73">
        <v>2</v>
      </c>
      <c r="B3" s="119" t="s">
        <v>87</v>
      </c>
    </row>
    <row r="4" spans="1:2" x14ac:dyDescent="0.2">
      <c r="A4" s="72">
        <v>3</v>
      </c>
      <c r="B4" s="119" t="s">
        <v>88</v>
      </c>
    </row>
    <row r="5" spans="1:2" x14ac:dyDescent="0.2">
      <c r="A5" s="73">
        <v>4</v>
      </c>
      <c r="B5" s="119" t="s">
        <v>89</v>
      </c>
    </row>
    <row r="6" spans="1:2" ht="28.5" x14ac:dyDescent="0.2">
      <c r="A6" s="72">
        <v>5</v>
      </c>
      <c r="B6" s="119" t="s">
        <v>90</v>
      </c>
    </row>
    <row r="7" spans="1:2" x14ac:dyDescent="0.2">
      <c r="A7" s="73">
        <v>6</v>
      </c>
      <c r="B7" s="119" t="s">
        <v>91</v>
      </c>
    </row>
    <row r="8" spans="1:2" x14ac:dyDescent="0.2">
      <c r="A8" s="72">
        <v>7</v>
      </c>
      <c r="B8" s="119" t="s">
        <v>92</v>
      </c>
    </row>
    <row r="9" spans="1:2" x14ac:dyDescent="0.2">
      <c r="A9" s="73">
        <v>8</v>
      </c>
      <c r="B9" s="119" t="s">
        <v>93</v>
      </c>
    </row>
    <row r="10" spans="1:2" x14ac:dyDescent="0.2">
      <c r="A10" s="72">
        <v>9</v>
      </c>
      <c r="B10" s="119" t="s">
        <v>94</v>
      </c>
    </row>
  </sheetData>
  <mergeCells count="1">
    <mergeCell ref="A1:B1"/>
  </mergeCells>
  <pageMargins left="0.7" right="0.7" top="1" bottom="0.75" header="0.3" footer="0.3"/>
  <pageSetup paperSize="10000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26" sqref="B26"/>
    </sheetView>
  </sheetViews>
  <sheetFormatPr defaultRowHeight="14.25" x14ac:dyDescent="0.2"/>
  <cols>
    <col min="1" max="1" width="9.140625" style="71"/>
    <col min="2" max="2" width="70.5703125" style="71" customWidth="1"/>
    <col min="3" max="16384" width="9.140625" style="71"/>
  </cols>
  <sheetData>
    <row r="1" spans="1:2" ht="15" x14ac:dyDescent="0.25">
      <c r="A1" s="221" t="s">
        <v>150</v>
      </c>
      <c r="B1" s="221"/>
    </row>
    <row r="2" spans="1:2" x14ac:dyDescent="0.2">
      <c r="A2" s="72">
        <v>1</v>
      </c>
      <c r="B2" s="119"/>
    </row>
    <row r="3" spans="1:2" x14ac:dyDescent="0.2">
      <c r="A3" s="73">
        <v>2</v>
      </c>
      <c r="B3" s="119"/>
    </row>
    <row r="4" spans="1:2" x14ac:dyDescent="0.2">
      <c r="A4" s="72">
        <v>3</v>
      </c>
      <c r="B4" s="119"/>
    </row>
    <row r="5" spans="1:2" x14ac:dyDescent="0.2">
      <c r="A5" s="73">
        <v>4</v>
      </c>
      <c r="B5" s="119"/>
    </row>
    <row r="6" spans="1:2" x14ac:dyDescent="0.2">
      <c r="A6" s="72">
        <v>5</v>
      </c>
      <c r="B6" s="119"/>
    </row>
    <row r="7" spans="1:2" x14ac:dyDescent="0.2">
      <c r="A7" s="73">
        <v>6</v>
      </c>
      <c r="B7" s="119"/>
    </row>
    <row r="8" spans="1:2" x14ac:dyDescent="0.2">
      <c r="A8" s="72">
        <v>7</v>
      </c>
      <c r="B8" s="119"/>
    </row>
    <row r="9" spans="1:2" x14ac:dyDescent="0.2">
      <c r="A9" s="73">
        <v>8</v>
      </c>
      <c r="B9" s="119"/>
    </row>
    <row r="10" spans="1:2" x14ac:dyDescent="0.2">
      <c r="A10" s="72">
        <v>9</v>
      </c>
      <c r="B10" s="119"/>
    </row>
  </sheetData>
  <mergeCells count="1">
    <mergeCell ref="A1:B1"/>
  </mergeCells>
  <pageMargins left="0.7" right="0.7" top="1" bottom="0.75" header="0.3" footer="0.3"/>
  <pageSetup paperSize="10000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A34" workbookViewId="0">
      <selection activeCell="G68" sqref="G68"/>
    </sheetView>
  </sheetViews>
  <sheetFormatPr defaultRowHeight="14.25" x14ac:dyDescent="0.2"/>
  <cols>
    <col min="1" max="1" width="9.28515625" style="71" bestFit="1" customWidth="1"/>
    <col min="2" max="3" width="9.140625" style="71"/>
    <col min="4" max="5" width="20.28515625" style="71" customWidth="1"/>
    <col min="6" max="6" width="5" style="71" customWidth="1"/>
    <col min="7" max="7" width="18.28515625" style="71" customWidth="1"/>
    <col min="8" max="8" width="19.85546875" style="71" customWidth="1"/>
    <col min="9" max="10" width="14.85546875" style="71" customWidth="1"/>
    <col min="11" max="11" width="9.140625" style="71"/>
    <col min="12" max="12" width="2.7109375" style="71" customWidth="1"/>
    <col min="13" max="13" width="4.5703125" style="71" customWidth="1"/>
    <col min="14" max="16384" width="9.140625" style="71"/>
  </cols>
  <sheetData>
    <row r="1" spans="1:12" ht="15" x14ac:dyDescent="0.25">
      <c r="A1" s="227" t="s">
        <v>95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8.25" customHeight="1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" x14ac:dyDescent="0.25">
      <c r="A3" s="85" t="s">
        <v>96</v>
      </c>
      <c r="B3" s="85"/>
      <c r="C3" s="85"/>
      <c r="D3" s="85"/>
      <c r="E3" s="85"/>
    </row>
    <row r="4" spans="1:12" ht="4.5" customHeight="1" x14ac:dyDescent="0.2">
      <c r="A4" s="86"/>
      <c r="B4" s="86"/>
      <c r="C4" s="86"/>
      <c r="D4" s="86"/>
    </row>
    <row r="5" spans="1:12" x14ac:dyDescent="0.2">
      <c r="A5" s="71" t="s">
        <v>97</v>
      </c>
    </row>
    <row r="6" spans="1:12" x14ac:dyDescent="0.2">
      <c r="A6" s="228" t="s">
        <v>46</v>
      </c>
      <c r="B6" s="228" t="s">
        <v>98</v>
      </c>
      <c r="C6" s="228"/>
      <c r="D6" s="228" t="s">
        <v>99</v>
      </c>
      <c r="E6" s="228"/>
      <c r="F6" s="228"/>
      <c r="G6" s="229" t="s">
        <v>100</v>
      </c>
      <c r="H6" s="230"/>
      <c r="I6" s="230"/>
      <c r="J6" s="231"/>
      <c r="K6" s="228" t="s">
        <v>101</v>
      </c>
      <c r="L6" s="228"/>
    </row>
    <row r="7" spans="1:12" x14ac:dyDescent="0.2">
      <c r="A7" s="228"/>
      <c r="B7" s="228"/>
      <c r="C7" s="228"/>
      <c r="D7" s="228"/>
      <c r="E7" s="228"/>
      <c r="F7" s="228"/>
      <c r="G7" s="73">
        <v>2019</v>
      </c>
      <c r="H7" s="73">
        <v>2020</v>
      </c>
      <c r="I7" s="73">
        <v>2021</v>
      </c>
      <c r="J7" s="73">
        <v>2022</v>
      </c>
      <c r="K7" s="228"/>
      <c r="L7" s="228"/>
    </row>
    <row r="8" spans="1:12" x14ac:dyDescent="0.2">
      <c r="A8" s="87">
        <v>1</v>
      </c>
      <c r="B8" s="222" t="s">
        <v>102</v>
      </c>
      <c r="C8" s="222"/>
      <c r="D8" s="223" t="s">
        <v>103</v>
      </c>
      <c r="E8" s="223"/>
      <c r="F8" s="223"/>
      <c r="G8" s="87">
        <v>19.03</v>
      </c>
      <c r="H8" s="87">
        <v>19.03</v>
      </c>
      <c r="I8" s="87">
        <v>19.03</v>
      </c>
      <c r="J8" s="87"/>
      <c r="K8" s="222" t="s">
        <v>104</v>
      </c>
      <c r="L8" s="222"/>
    </row>
    <row r="9" spans="1:12" x14ac:dyDescent="0.2">
      <c r="A9" s="88">
        <v>2</v>
      </c>
      <c r="B9" s="224" t="s">
        <v>102</v>
      </c>
      <c r="C9" s="224"/>
      <c r="D9" s="225" t="s">
        <v>105</v>
      </c>
      <c r="E9" s="225"/>
      <c r="F9" s="225"/>
      <c r="G9" s="89" t="s">
        <v>45</v>
      </c>
      <c r="H9" s="89" t="s">
        <v>45</v>
      </c>
      <c r="I9" s="89" t="s">
        <v>45</v>
      </c>
      <c r="J9" s="89"/>
      <c r="K9" s="226" t="s">
        <v>45</v>
      </c>
      <c r="L9" s="224"/>
    </row>
    <row r="10" spans="1:12" x14ac:dyDescent="0.2">
      <c r="A10" s="88">
        <v>3</v>
      </c>
      <c r="B10" s="234" t="s">
        <v>102</v>
      </c>
      <c r="C10" s="179"/>
      <c r="D10" s="235" t="s">
        <v>106</v>
      </c>
      <c r="E10" s="236"/>
      <c r="F10" s="236"/>
      <c r="G10" s="237">
        <v>2358</v>
      </c>
      <c r="H10" s="237">
        <v>2358</v>
      </c>
      <c r="I10" s="237">
        <v>2359</v>
      </c>
      <c r="J10" s="237"/>
      <c r="K10" s="239" t="s">
        <v>104</v>
      </c>
      <c r="L10" s="240"/>
    </row>
    <row r="11" spans="1:12" x14ac:dyDescent="0.2">
      <c r="A11" s="90"/>
      <c r="B11" s="91"/>
      <c r="C11" s="92"/>
      <c r="D11" s="93" t="s">
        <v>107</v>
      </c>
      <c r="E11" s="94"/>
      <c r="F11" s="95"/>
      <c r="G11" s="238"/>
      <c r="H11" s="238"/>
      <c r="I11" s="238"/>
      <c r="J11" s="238"/>
      <c r="K11" s="241"/>
      <c r="L11" s="242"/>
    </row>
    <row r="12" spans="1:12" x14ac:dyDescent="0.2">
      <c r="A12" s="96"/>
      <c r="F12" s="96"/>
      <c r="K12" s="96"/>
    </row>
    <row r="13" spans="1:12" x14ac:dyDescent="0.2">
      <c r="A13" s="71" t="s">
        <v>108</v>
      </c>
    </row>
    <row r="14" spans="1:12" x14ac:dyDescent="0.2">
      <c r="A14" s="228" t="s">
        <v>46</v>
      </c>
      <c r="B14" s="228" t="s">
        <v>98</v>
      </c>
      <c r="C14" s="228"/>
      <c r="D14" s="228" t="s">
        <v>99</v>
      </c>
      <c r="E14" s="228"/>
      <c r="F14" s="228"/>
      <c r="G14" s="229" t="s">
        <v>100</v>
      </c>
      <c r="H14" s="230"/>
      <c r="I14" s="230"/>
      <c r="J14" s="231"/>
      <c r="K14" s="228" t="s">
        <v>101</v>
      </c>
      <c r="L14" s="228"/>
    </row>
    <row r="15" spans="1:12" x14ac:dyDescent="0.2">
      <c r="A15" s="228"/>
      <c r="B15" s="228"/>
      <c r="C15" s="228"/>
      <c r="D15" s="228"/>
      <c r="E15" s="228"/>
      <c r="F15" s="228"/>
      <c r="G15" s="73">
        <v>2019</v>
      </c>
      <c r="H15" s="73">
        <v>2020</v>
      </c>
      <c r="I15" s="73">
        <v>2021</v>
      </c>
      <c r="J15" s="73">
        <v>2022</v>
      </c>
      <c r="K15" s="228"/>
      <c r="L15" s="228"/>
    </row>
    <row r="16" spans="1:12" x14ac:dyDescent="0.2">
      <c r="A16" s="87">
        <v>1</v>
      </c>
      <c r="B16" s="222" t="s">
        <v>102</v>
      </c>
      <c r="C16" s="222"/>
      <c r="D16" s="223" t="s">
        <v>109</v>
      </c>
      <c r="E16" s="223"/>
      <c r="F16" s="232"/>
      <c r="G16" s="97" t="s">
        <v>45</v>
      </c>
      <c r="H16" s="97" t="s">
        <v>45</v>
      </c>
      <c r="I16" s="97" t="s">
        <v>45</v>
      </c>
      <c r="J16" s="97"/>
      <c r="K16" s="233" t="s">
        <v>45</v>
      </c>
      <c r="L16" s="222"/>
    </row>
    <row r="17" spans="1:12" ht="15" thickBot="1" x14ac:dyDescent="0.25">
      <c r="A17" s="243">
        <v>2</v>
      </c>
      <c r="B17" s="243" t="s">
        <v>102</v>
      </c>
      <c r="C17" s="243"/>
      <c r="D17" s="244" t="s">
        <v>110</v>
      </c>
      <c r="E17" s="245"/>
      <c r="F17" s="246"/>
      <c r="G17" s="98" t="s">
        <v>111</v>
      </c>
      <c r="H17" s="98" t="s">
        <v>112</v>
      </c>
      <c r="I17" s="98" t="s">
        <v>142</v>
      </c>
      <c r="J17" s="98"/>
      <c r="K17" s="181" t="s">
        <v>113</v>
      </c>
      <c r="L17" s="240"/>
    </row>
    <row r="18" spans="1:12" x14ac:dyDescent="0.2">
      <c r="A18" s="238"/>
      <c r="B18" s="238"/>
      <c r="C18" s="238"/>
      <c r="D18" s="247"/>
      <c r="E18" s="248"/>
      <c r="F18" s="249"/>
      <c r="G18" s="99" t="s">
        <v>114</v>
      </c>
      <c r="H18" s="99" t="s">
        <v>115</v>
      </c>
      <c r="I18" s="99" t="s">
        <v>143</v>
      </c>
      <c r="J18" s="99"/>
      <c r="K18" s="218"/>
      <c r="L18" s="242"/>
    </row>
    <row r="19" spans="1:12" x14ac:dyDescent="0.2">
      <c r="A19" s="100"/>
      <c r="B19" s="100"/>
      <c r="C19" s="100"/>
      <c r="D19" s="96"/>
      <c r="E19" s="96"/>
      <c r="F19" s="96"/>
      <c r="G19" s="100"/>
      <c r="H19" s="100"/>
      <c r="I19" s="100"/>
      <c r="J19" s="100"/>
      <c r="K19" s="100"/>
      <c r="L19" s="100"/>
    </row>
    <row r="20" spans="1:12" ht="15" x14ac:dyDescent="0.25">
      <c r="A20" s="250" t="s">
        <v>116</v>
      </c>
      <c r="B20" s="250"/>
      <c r="C20" s="250"/>
      <c r="D20" s="250"/>
    </row>
    <row r="21" spans="1:12" x14ac:dyDescent="0.2">
      <c r="A21" s="71" t="s">
        <v>117</v>
      </c>
    </row>
    <row r="22" spans="1:12" x14ac:dyDescent="0.2">
      <c r="A22" s="228" t="s">
        <v>46</v>
      </c>
      <c r="B22" s="228" t="s">
        <v>98</v>
      </c>
      <c r="C22" s="228"/>
      <c r="D22" s="228" t="s">
        <v>99</v>
      </c>
      <c r="E22" s="228"/>
      <c r="F22" s="228"/>
      <c r="G22" s="229" t="s">
        <v>100</v>
      </c>
      <c r="H22" s="230"/>
      <c r="I22" s="230"/>
      <c r="J22" s="231"/>
      <c r="K22" s="228" t="s">
        <v>101</v>
      </c>
      <c r="L22" s="228"/>
    </row>
    <row r="23" spans="1:12" x14ac:dyDescent="0.2">
      <c r="A23" s="228"/>
      <c r="B23" s="228"/>
      <c r="C23" s="228"/>
      <c r="D23" s="228"/>
      <c r="E23" s="251"/>
      <c r="F23" s="228"/>
      <c r="G23" s="73">
        <v>2019</v>
      </c>
      <c r="H23" s="73">
        <v>2020</v>
      </c>
      <c r="I23" s="73">
        <v>2021</v>
      </c>
      <c r="J23" s="73">
        <v>2022</v>
      </c>
      <c r="K23" s="228"/>
      <c r="L23" s="228"/>
    </row>
    <row r="24" spans="1:12" x14ac:dyDescent="0.2">
      <c r="A24" s="251">
        <v>1</v>
      </c>
      <c r="B24" s="251" t="s">
        <v>118</v>
      </c>
      <c r="C24" s="251"/>
      <c r="D24" s="101" t="s">
        <v>119</v>
      </c>
      <c r="E24" s="96"/>
      <c r="F24" s="102"/>
      <c r="G24" s="103"/>
      <c r="H24" s="103"/>
      <c r="I24" s="103"/>
      <c r="J24" s="103"/>
      <c r="K24" s="222"/>
      <c r="L24" s="222"/>
    </row>
    <row r="25" spans="1:12" ht="16.5" x14ac:dyDescent="0.2">
      <c r="A25" s="243"/>
      <c r="B25" s="243"/>
      <c r="C25" s="243"/>
      <c r="D25" s="225" t="s">
        <v>120</v>
      </c>
      <c r="E25" s="225"/>
      <c r="F25" s="225"/>
      <c r="G25" s="104">
        <v>1539544</v>
      </c>
      <c r="H25" s="104">
        <v>2334530</v>
      </c>
      <c r="I25" s="104">
        <v>11215522</v>
      </c>
      <c r="J25" s="104"/>
      <c r="K25" s="252" t="s">
        <v>166</v>
      </c>
      <c r="L25" s="252"/>
    </row>
    <row r="26" spans="1:12" x14ac:dyDescent="0.2">
      <c r="A26" s="238"/>
      <c r="B26" s="238"/>
      <c r="C26" s="238"/>
      <c r="D26" s="253" t="s">
        <v>121</v>
      </c>
      <c r="E26" s="253"/>
      <c r="F26" s="253"/>
      <c r="G26" s="105" t="s">
        <v>45</v>
      </c>
      <c r="H26" s="105" t="s">
        <v>45</v>
      </c>
      <c r="I26" s="105"/>
      <c r="J26" s="105"/>
      <c r="K26" s="254" t="s">
        <v>45</v>
      </c>
      <c r="L26" s="255"/>
    </row>
    <row r="28" spans="1:12" x14ac:dyDescent="0.2">
      <c r="A28" s="71" t="s">
        <v>122</v>
      </c>
    </row>
    <row r="29" spans="1:12" x14ac:dyDescent="0.2">
      <c r="A29" s="228" t="s">
        <v>46</v>
      </c>
      <c r="B29" s="228" t="s">
        <v>98</v>
      </c>
      <c r="C29" s="228"/>
      <c r="D29" s="228" t="s">
        <v>99</v>
      </c>
      <c r="E29" s="228"/>
      <c r="F29" s="228"/>
      <c r="G29" s="229" t="s">
        <v>100</v>
      </c>
      <c r="H29" s="230"/>
      <c r="I29" s="230"/>
      <c r="J29" s="231"/>
      <c r="K29" s="228" t="s">
        <v>101</v>
      </c>
      <c r="L29" s="228"/>
    </row>
    <row r="30" spans="1:12" x14ac:dyDescent="0.2">
      <c r="A30" s="228"/>
      <c r="B30" s="228"/>
      <c r="C30" s="228"/>
      <c r="D30" s="228"/>
      <c r="E30" s="228"/>
      <c r="F30" s="228"/>
      <c r="G30" s="73">
        <v>2019</v>
      </c>
      <c r="H30" s="73">
        <v>2020</v>
      </c>
      <c r="I30" s="73">
        <v>2021</v>
      </c>
      <c r="J30" s="73">
        <v>2022</v>
      </c>
      <c r="K30" s="228"/>
      <c r="L30" s="228"/>
    </row>
    <row r="31" spans="1:12" x14ac:dyDescent="0.2">
      <c r="A31" s="87">
        <v>1</v>
      </c>
      <c r="B31" s="222" t="s">
        <v>118</v>
      </c>
      <c r="C31" s="222"/>
      <c r="D31" s="223" t="s">
        <v>123</v>
      </c>
      <c r="E31" s="223"/>
      <c r="F31" s="223"/>
      <c r="G31" s="106">
        <v>23</v>
      </c>
      <c r="H31" s="106">
        <v>31</v>
      </c>
      <c r="I31" s="106">
        <v>33</v>
      </c>
      <c r="J31" s="106"/>
      <c r="K31" s="222" t="s">
        <v>124</v>
      </c>
      <c r="L31" s="222"/>
    </row>
    <row r="32" spans="1:12" x14ac:dyDescent="0.2">
      <c r="A32" s="88">
        <v>2</v>
      </c>
      <c r="B32" s="224" t="s">
        <v>118</v>
      </c>
      <c r="C32" s="224"/>
      <c r="D32" s="225" t="s">
        <v>125</v>
      </c>
      <c r="E32" s="225"/>
      <c r="F32" s="225"/>
      <c r="G32" s="107">
        <v>499</v>
      </c>
      <c r="H32" s="107">
        <v>525</v>
      </c>
      <c r="I32" s="107">
        <v>561</v>
      </c>
      <c r="J32" s="107"/>
      <c r="K32" s="224" t="s">
        <v>124</v>
      </c>
      <c r="L32" s="224"/>
    </row>
    <row r="33" spans="1:12" x14ac:dyDescent="0.2">
      <c r="A33" s="88">
        <v>3</v>
      </c>
      <c r="B33" s="224" t="s">
        <v>118</v>
      </c>
      <c r="C33" s="224"/>
      <c r="D33" s="225" t="s">
        <v>126</v>
      </c>
      <c r="E33" s="225"/>
      <c r="F33" s="225"/>
      <c r="G33" s="108">
        <v>66193</v>
      </c>
      <c r="H33" s="108">
        <v>81529</v>
      </c>
      <c r="I33" s="108">
        <v>88131</v>
      </c>
      <c r="J33" s="108"/>
      <c r="K33" s="224" t="s">
        <v>127</v>
      </c>
      <c r="L33" s="224"/>
    </row>
    <row r="34" spans="1:12" x14ac:dyDescent="0.2">
      <c r="A34" s="90">
        <v>4</v>
      </c>
      <c r="B34" s="256" t="s">
        <v>118</v>
      </c>
      <c r="C34" s="256"/>
      <c r="D34" s="253" t="s">
        <v>128</v>
      </c>
      <c r="E34" s="253"/>
      <c r="F34" s="253"/>
      <c r="G34" s="109">
        <v>709871</v>
      </c>
      <c r="H34" s="109">
        <v>713947</v>
      </c>
      <c r="I34" s="109">
        <v>722903</v>
      </c>
      <c r="J34" s="109"/>
      <c r="K34" s="256" t="s">
        <v>127</v>
      </c>
      <c r="L34" s="256"/>
    </row>
    <row r="36" spans="1:12" x14ac:dyDescent="0.2">
      <c r="A36" s="71" t="s">
        <v>129</v>
      </c>
      <c r="B36" s="110"/>
      <c r="C36" s="110"/>
      <c r="D36" s="110"/>
      <c r="E36" s="110"/>
    </row>
    <row r="37" spans="1:12" x14ac:dyDescent="0.2">
      <c r="A37" s="228" t="s">
        <v>46</v>
      </c>
      <c r="B37" s="228" t="s">
        <v>98</v>
      </c>
      <c r="C37" s="228"/>
      <c r="D37" s="228" t="s">
        <v>99</v>
      </c>
      <c r="E37" s="228"/>
      <c r="F37" s="228"/>
      <c r="G37" s="257" t="s">
        <v>100</v>
      </c>
      <c r="H37" s="257"/>
      <c r="I37" s="73"/>
      <c r="J37" s="73"/>
      <c r="K37" s="228" t="s">
        <v>101</v>
      </c>
      <c r="L37" s="228"/>
    </row>
    <row r="38" spans="1:12" x14ac:dyDescent="0.2">
      <c r="A38" s="228"/>
      <c r="B38" s="228"/>
      <c r="C38" s="228"/>
      <c r="D38" s="228"/>
      <c r="E38" s="228"/>
      <c r="F38" s="228"/>
      <c r="G38" s="87">
        <v>2019</v>
      </c>
      <c r="H38" s="73">
        <v>2020</v>
      </c>
      <c r="I38" s="73">
        <v>2021</v>
      </c>
      <c r="J38" s="73">
        <v>2022</v>
      </c>
      <c r="K38" s="228"/>
      <c r="L38" s="228"/>
    </row>
    <row r="39" spans="1:12" x14ac:dyDescent="0.2">
      <c r="A39" s="87">
        <v>1</v>
      </c>
      <c r="B39" s="222" t="s">
        <v>118</v>
      </c>
      <c r="C39" s="222"/>
      <c r="D39" s="223" t="s">
        <v>47</v>
      </c>
      <c r="E39" s="223"/>
      <c r="F39" s="232"/>
      <c r="G39" s="111">
        <v>726928</v>
      </c>
      <c r="H39" s="112">
        <v>727622</v>
      </c>
      <c r="I39" s="112">
        <v>736579</v>
      </c>
      <c r="J39" s="112"/>
      <c r="K39" s="222" t="s">
        <v>127</v>
      </c>
      <c r="L39" s="222"/>
    </row>
    <row r="40" spans="1:12" x14ac:dyDescent="0.2">
      <c r="A40" s="90">
        <v>2</v>
      </c>
      <c r="B40" s="256" t="s">
        <v>118</v>
      </c>
      <c r="C40" s="256"/>
      <c r="D40" s="253" t="s">
        <v>48</v>
      </c>
      <c r="E40" s="253"/>
      <c r="F40" s="253"/>
      <c r="G40" s="113">
        <v>14057</v>
      </c>
      <c r="H40" s="113">
        <v>13363</v>
      </c>
      <c r="I40" s="113">
        <v>11907</v>
      </c>
      <c r="J40" s="113"/>
      <c r="K40" s="256" t="s">
        <v>127</v>
      </c>
      <c r="L40" s="256"/>
    </row>
    <row r="41" spans="1:12" x14ac:dyDescent="0.2">
      <c r="A41" s="71" t="s">
        <v>130</v>
      </c>
      <c r="B41" s="110"/>
      <c r="C41" s="110"/>
      <c r="D41" s="110"/>
      <c r="E41" s="110"/>
    </row>
    <row r="42" spans="1:12" x14ac:dyDescent="0.2">
      <c r="A42" s="228" t="s">
        <v>46</v>
      </c>
      <c r="B42" s="228" t="s">
        <v>98</v>
      </c>
      <c r="C42" s="228"/>
      <c r="D42" s="228" t="s">
        <v>99</v>
      </c>
      <c r="E42" s="228"/>
      <c r="F42" s="228"/>
      <c r="G42" s="229" t="s">
        <v>100</v>
      </c>
      <c r="H42" s="230"/>
      <c r="I42" s="230"/>
      <c r="J42" s="231"/>
      <c r="K42" s="228" t="s">
        <v>101</v>
      </c>
      <c r="L42" s="228"/>
    </row>
    <row r="43" spans="1:12" x14ac:dyDescent="0.2">
      <c r="A43" s="228"/>
      <c r="B43" s="228"/>
      <c r="C43" s="228"/>
      <c r="D43" s="228"/>
      <c r="E43" s="228"/>
      <c r="F43" s="228"/>
      <c r="G43" s="73">
        <v>2019</v>
      </c>
      <c r="H43" s="73">
        <v>2020</v>
      </c>
      <c r="I43" s="73">
        <v>2021</v>
      </c>
      <c r="J43" s="73">
        <v>2022</v>
      </c>
      <c r="K43" s="228"/>
      <c r="L43" s="228"/>
    </row>
    <row r="44" spans="1:12" x14ac:dyDescent="0.2">
      <c r="A44" s="73">
        <v>1</v>
      </c>
      <c r="B44" s="257" t="s">
        <v>118</v>
      </c>
      <c r="C44" s="257"/>
      <c r="D44" s="258" t="s">
        <v>131</v>
      </c>
      <c r="E44" s="258"/>
      <c r="F44" s="258"/>
      <c r="G44" s="114">
        <v>8573</v>
      </c>
      <c r="H44" s="114">
        <v>11375</v>
      </c>
      <c r="I44" s="114">
        <v>6176</v>
      </c>
      <c r="J44" s="114"/>
      <c r="K44" s="257" t="s">
        <v>127</v>
      </c>
      <c r="L44" s="257"/>
    </row>
    <row r="46" spans="1:12" x14ac:dyDescent="0.2">
      <c r="A46" s="71" t="s">
        <v>132</v>
      </c>
      <c r="B46" s="115"/>
      <c r="C46" s="115"/>
      <c r="D46" s="115"/>
      <c r="E46" s="115"/>
      <c r="F46" s="115"/>
    </row>
    <row r="47" spans="1:12" x14ac:dyDescent="0.2">
      <c r="A47" s="228" t="s">
        <v>46</v>
      </c>
      <c r="B47" s="228" t="s">
        <v>98</v>
      </c>
      <c r="C47" s="228"/>
      <c r="D47" s="228" t="s">
        <v>99</v>
      </c>
      <c r="E47" s="228"/>
      <c r="F47" s="228"/>
      <c r="G47" s="229" t="s">
        <v>100</v>
      </c>
      <c r="H47" s="230"/>
      <c r="I47" s="230"/>
      <c r="J47" s="231"/>
      <c r="K47" s="228" t="s">
        <v>101</v>
      </c>
      <c r="L47" s="228"/>
    </row>
    <row r="48" spans="1:12" x14ac:dyDescent="0.2">
      <c r="A48" s="228"/>
      <c r="B48" s="228"/>
      <c r="C48" s="228"/>
      <c r="D48" s="228"/>
      <c r="E48" s="228"/>
      <c r="F48" s="228"/>
      <c r="G48" s="73">
        <v>2019</v>
      </c>
      <c r="H48" s="73">
        <v>2020</v>
      </c>
      <c r="I48" s="73">
        <v>2021</v>
      </c>
      <c r="J48" s="73">
        <v>2022</v>
      </c>
      <c r="K48" s="228"/>
      <c r="L48" s="228"/>
    </row>
    <row r="49" spans="1:12" x14ac:dyDescent="0.2">
      <c r="A49" s="251">
        <v>1</v>
      </c>
      <c r="B49" s="251" t="s">
        <v>118</v>
      </c>
      <c r="C49" s="251"/>
      <c r="D49" s="223" t="s">
        <v>133</v>
      </c>
      <c r="E49" s="223"/>
      <c r="F49" s="223"/>
      <c r="G49" s="251">
        <v>7</v>
      </c>
      <c r="H49" s="251">
        <v>6</v>
      </c>
      <c r="I49" s="251">
        <v>2</v>
      </c>
      <c r="J49" s="251"/>
      <c r="K49" s="259" t="s">
        <v>124</v>
      </c>
      <c r="L49" s="260"/>
    </row>
    <row r="50" spans="1:12" x14ac:dyDescent="0.2">
      <c r="A50" s="238"/>
      <c r="B50" s="238"/>
      <c r="C50" s="238"/>
      <c r="D50" s="253" t="s">
        <v>134</v>
      </c>
      <c r="E50" s="253"/>
      <c r="F50" s="253"/>
      <c r="G50" s="238"/>
      <c r="H50" s="238"/>
      <c r="I50" s="238"/>
      <c r="J50" s="238"/>
      <c r="K50" s="241"/>
      <c r="L50" s="242"/>
    </row>
    <row r="52" spans="1:12" x14ac:dyDescent="0.2">
      <c r="A52" s="71" t="s">
        <v>135</v>
      </c>
      <c r="B52" s="115"/>
      <c r="C52" s="115"/>
      <c r="D52" s="115"/>
      <c r="E52" s="115"/>
      <c r="F52" s="115"/>
    </row>
    <row r="53" spans="1:12" x14ac:dyDescent="0.2">
      <c r="A53" s="228" t="s">
        <v>46</v>
      </c>
      <c r="B53" s="228" t="s">
        <v>98</v>
      </c>
      <c r="C53" s="228"/>
      <c r="D53" s="228" t="s">
        <v>99</v>
      </c>
      <c r="E53" s="228"/>
      <c r="F53" s="228"/>
      <c r="G53" s="229" t="s">
        <v>100</v>
      </c>
      <c r="H53" s="230"/>
      <c r="I53" s="230"/>
      <c r="J53" s="231"/>
      <c r="K53" s="228" t="s">
        <v>101</v>
      </c>
      <c r="L53" s="228"/>
    </row>
    <row r="54" spans="1:12" x14ac:dyDescent="0.2">
      <c r="A54" s="228"/>
      <c r="B54" s="228"/>
      <c r="C54" s="228"/>
      <c r="D54" s="228"/>
      <c r="E54" s="228"/>
      <c r="F54" s="228"/>
      <c r="G54" s="73">
        <v>2019</v>
      </c>
      <c r="H54" s="73">
        <v>2020</v>
      </c>
      <c r="I54" s="73">
        <v>2021</v>
      </c>
      <c r="J54" s="73">
        <v>2022</v>
      </c>
      <c r="K54" s="228"/>
      <c r="L54" s="228"/>
    </row>
    <row r="55" spans="1:12" x14ac:dyDescent="0.2">
      <c r="A55" s="87">
        <v>1</v>
      </c>
      <c r="B55" s="222" t="s">
        <v>118</v>
      </c>
      <c r="C55" s="222"/>
      <c r="D55" s="223" t="s">
        <v>136</v>
      </c>
      <c r="E55" s="223"/>
      <c r="F55" s="223"/>
      <c r="G55" s="116">
        <v>601127</v>
      </c>
      <c r="H55" s="116">
        <v>603870</v>
      </c>
      <c r="I55" s="116">
        <v>606884</v>
      </c>
      <c r="J55" s="116"/>
      <c r="K55" s="222" t="s">
        <v>127</v>
      </c>
      <c r="L55" s="222"/>
    </row>
    <row r="56" spans="1:12" x14ac:dyDescent="0.2">
      <c r="A56" s="90">
        <v>2</v>
      </c>
      <c r="B56" s="256" t="s">
        <v>118</v>
      </c>
      <c r="C56" s="256"/>
      <c r="D56" s="253" t="s">
        <v>137</v>
      </c>
      <c r="E56" s="253"/>
      <c r="F56" s="253"/>
      <c r="G56" s="113">
        <v>140074</v>
      </c>
      <c r="H56" s="113">
        <v>137331</v>
      </c>
      <c r="I56" s="113">
        <v>136392</v>
      </c>
      <c r="J56" s="113"/>
      <c r="K56" s="256" t="s">
        <v>127</v>
      </c>
      <c r="L56" s="256"/>
    </row>
    <row r="58" spans="1:12" x14ac:dyDescent="0.2">
      <c r="I58" s="117" t="s">
        <v>138</v>
      </c>
      <c r="J58" s="117" t="s">
        <v>138</v>
      </c>
    </row>
    <row r="59" spans="1:12" x14ac:dyDescent="0.2">
      <c r="I59" s="117" t="s">
        <v>139</v>
      </c>
      <c r="J59" s="117" t="s">
        <v>139</v>
      </c>
    </row>
    <row r="60" spans="1:12" x14ac:dyDescent="0.2">
      <c r="I60" s="117" t="s">
        <v>64</v>
      </c>
      <c r="J60" s="117" t="s">
        <v>64</v>
      </c>
    </row>
    <row r="61" spans="1:12" x14ac:dyDescent="0.2">
      <c r="I61" s="117"/>
      <c r="J61" s="117"/>
    </row>
    <row r="62" spans="1:12" ht="7.5" customHeight="1" x14ac:dyDescent="0.2">
      <c r="I62" s="117"/>
      <c r="J62" s="117"/>
    </row>
    <row r="63" spans="1:12" hidden="1" x14ac:dyDescent="0.2">
      <c r="I63" s="117"/>
      <c r="J63" s="117"/>
    </row>
    <row r="64" spans="1:12" ht="15" x14ac:dyDescent="0.25">
      <c r="I64" s="118" t="s">
        <v>140</v>
      </c>
      <c r="J64" s="118" t="s">
        <v>140</v>
      </c>
    </row>
    <row r="65" spans="9:10" x14ac:dyDescent="0.2">
      <c r="I65" s="117" t="s">
        <v>141</v>
      </c>
      <c r="J65" s="117" t="s">
        <v>141</v>
      </c>
    </row>
  </sheetData>
  <mergeCells count="105">
    <mergeCell ref="B55:C55"/>
    <mergeCell ref="D55:F55"/>
    <mergeCell ref="K55:L55"/>
    <mergeCell ref="B56:C56"/>
    <mergeCell ref="D56:F56"/>
    <mergeCell ref="K56:L56"/>
    <mergeCell ref="K49:L50"/>
    <mergeCell ref="D50:F50"/>
    <mergeCell ref="A53:A54"/>
    <mergeCell ref="B53:C54"/>
    <mergeCell ref="D53:F54"/>
    <mergeCell ref="G53:J53"/>
    <mergeCell ref="K53:L54"/>
    <mergeCell ref="J49:J50"/>
    <mergeCell ref="I49:I50"/>
    <mergeCell ref="A47:A48"/>
    <mergeCell ref="B47:C48"/>
    <mergeCell ref="D47:F48"/>
    <mergeCell ref="G47:J47"/>
    <mergeCell ref="K47:L48"/>
    <mergeCell ref="A49:A50"/>
    <mergeCell ref="B49:C50"/>
    <mergeCell ref="D49:F49"/>
    <mergeCell ref="G49:G50"/>
    <mergeCell ref="H49:H50"/>
    <mergeCell ref="A42:A43"/>
    <mergeCell ref="B42:C43"/>
    <mergeCell ref="D42:F43"/>
    <mergeCell ref="G42:J42"/>
    <mergeCell ref="K42:L43"/>
    <mergeCell ref="B44:C44"/>
    <mergeCell ref="D44:F44"/>
    <mergeCell ref="K44:L44"/>
    <mergeCell ref="B39:C39"/>
    <mergeCell ref="D39:F39"/>
    <mergeCell ref="K39:L39"/>
    <mergeCell ref="B40:C40"/>
    <mergeCell ref="D40:F40"/>
    <mergeCell ref="K40:L40"/>
    <mergeCell ref="B34:C34"/>
    <mergeCell ref="D34:F34"/>
    <mergeCell ref="K34:L34"/>
    <mergeCell ref="A37:A38"/>
    <mergeCell ref="B37:C38"/>
    <mergeCell ref="D37:F38"/>
    <mergeCell ref="G37:H37"/>
    <mergeCell ref="K37:L38"/>
    <mergeCell ref="B32:C32"/>
    <mergeCell ref="D32:F32"/>
    <mergeCell ref="K32:L32"/>
    <mergeCell ref="B33:C33"/>
    <mergeCell ref="D33:F33"/>
    <mergeCell ref="K33:L33"/>
    <mergeCell ref="A29:A30"/>
    <mergeCell ref="B29:C30"/>
    <mergeCell ref="D29:F30"/>
    <mergeCell ref="G29:J29"/>
    <mergeCell ref="K29:L30"/>
    <mergeCell ref="B31:C31"/>
    <mergeCell ref="D31:F31"/>
    <mergeCell ref="K31:L31"/>
    <mergeCell ref="A24:A26"/>
    <mergeCell ref="B24:C26"/>
    <mergeCell ref="K24:L24"/>
    <mergeCell ref="D25:F25"/>
    <mergeCell ref="K25:L25"/>
    <mergeCell ref="D26:F26"/>
    <mergeCell ref="K26:L26"/>
    <mergeCell ref="A17:A18"/>
    <mergeCell ref="B17:C18"/>
    <mergeCell ref="D17:F18"/>
    <mergeCell ref="K17:L18"/>
    <mergeCell ref="A20:D20"/>
    <mergeCell ref="A22:A23"/>
    <mergeCell ref="B22:C23"/>
    <mergeCell ref="D22:F23"/>
    <mergeCell ref="G22:J22"/>
    <mergeCell ref="K22:L23"/>
    <mergeCell ref="A14:A15"/>
    <mergeCell ref="B14:C15"/>
    <mergeCell ref="D14:F15"/>
    <mergeCell ref="G14:J14"/>
    <mergeCell ref="K14:L15"/>
    <mergeCell ref="B16:C16"/>
    <mergeCell ref="D16:F16"/>
    <mergeCell ref="K16:L16"/>
    <mergeCell ref="B10:C10"/>
    <mergeCell ref="D10:F10"/>
    <mergeCell ref="G10:G11"/>
    <mergeCell ref="H10:H11"/>
    <mergeCell ref="J10:J11"/>
    <mergeCell ref="K10:L11"/>
    <mergeCell ref="I10:I11"/>
    <mergeCell ref="B8:C8"/>
    <mergeCell ref="D8:F8"/>
    <mergeCell ref="K8:L8"/>
    <mergeCell ref="B9:C9"/>
    <mergeCell ref="D9:F9"/>
    <mergeCell ref="K9:L9"/>
    <mergeCell ref="A1:L1"/>
    <mergeCell ref="A6:A7"/>
    <mergeCell ref="B6:C7"/>
    <mergeCell ref="D6:F7"/>
    <mergeCell ref="G6:J6"/>
    <mergeCell ref="K6:L7"/>
  </mergeCells>
  <pageMargins left="0.4" right="0" top="0.75" bottom="0" header="0.3" footer="0.3"/>
  <pageSetup paperSize="10000" scale="6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16" zoomScaleNormal="100" zoomScaleSheetLayoutView="91" workbookViewId="0">
      <selection activeCell="E39" sqref="E39"/>
    </sheetView>
  </sheetViews>
  <sheetFormatPr defaultRowHeight="14.25" x14ac:dyDescent="0.2"/>
  <cols>
    <col min="1" max="1" width="5.28515625" style="74" customWidth="1"/>
    <col min="2" max="2" width="24.42578125" style="74" customWidth="1"/>
    <col min="3" max="3" width="15.42578125" style="167" customWidth="1"/>
    <col min="4" max="7" width="15.42578125" style="74" customWidth="1"/>
    <col min="8" max="16384" width="9.140625" style="74"/>
  </cols>
  <sheetData>
    <row r="1" spans="1:7" ht="17.25" customHeight="1" x14ac:dyDescent="0.2">
      <c r="A1" s="175" t="s">
        <v>152</v>
      </c>
      <c r="B1" s="175"/>
      <c r="C1" s="175"/>
      <c r="D1" s="175"/>
      <c r="E1" s="175"/>
      <c r="F1" s="175"/>
      <c r="G1" s="176"/>
    </row>
    <row r="2" spans="1:7" ht="21" customHeight="1" x14ac:dyDescent="0.2">
      <c r="A2" s="177" t="s">
        <v>0</v>
      </c>
      <c r="B2" s="177"/>
      <c r="C2" s="177"/>
      <c r="D2" s="177"/>
      <c r="E2" s="177"/>
      <c r="F2" s="177"/>
      <c r="G2" s="178"/>
    </row>
    <row r="3" spans="1:7" ht="21.75" customHeight="1" x14ac:dyDescent="0.2">
      <c r="A3" s="174" t="s">
        <v>46</v>
      </c>
      <c r="B3" s="174" t="s">
        <v>1</v>
      </c>
      <c r="C3" s="180" t="s">
        <v>69</v>
      </c>
      <c r="D3" s="174" t="s">
        <v>37</v>
      </c>
      <c r="E3" s="174" t="s">
        <v>149</v>
      </c>
      <c r="F3" s="174"/>
      <c r="G3" s="174"/>
    </row>
    <row r="4" spans="1:7" ht="46.5" customHeight="1" x14ac:dyDescent="0.2">
      <c r="A4" s="174"/>
      <c r="B4" s="174"/>
      <c r="C4" s="180"/>
      <c r="D4" s="174"/>
      <c r="E4" s="153" t="s">
        <v>73</v>
      </c>
      <c r="F4" s="153" t="s">
        <v>72</v>
      </c>
      <c r="G4" s="153" t="s">
        <v>70</v>
      </c>
    </row>
    <row r="5" spans="1:7" ht="20.100000000000001" customHeight="1" x14ac:dyDescent="0.2">
      <c r="A5" s="78">
        <v>1</v>
      </c>
      <c r="B5" s="138" t="s">
        <v>3</v>
      </c>
      <c r="C5" s="154"/>
      <c r="D5" s="155"/>
      <c r="E5" s="78"/>
      <c r="F5" s="78"/>
      <c r="G5" s="78"/>
    </row>
    <row r="6" spans="1:7" ht="20.100000000000001" customHeight="1" x14ac:dyDescent="0.2">
      <c r="A6" s="78">
        <v>2</v>
      </c>
      <c r="B6" s="138" t="s">
        <v>5</v>
      </c>
      <c r="C6" s="154"/>
      <c r="D6" s="155"/>
      <c r="E6" s="78"/>
      <c r="F6" s="78"/>
      <c r="G6" s="78"/>
    </row>
    <row r="7" spans="1:7" ht="20.100000000000001" customHeight="1" x14ac:dyDescent="0.2">
      <c r="A7" s="78">
        <v>3</v>
      </c>
      <c r="B7" s="138" t="s">
        <v>6</v>
      </c>
      <c r="C7" s="154"/>
      <c r="D7" s="155"/>
      <c r="E7" s="78"/>
      <c r="F7" s="78"/>
      <c r="G7" s="78"/>
    </row>
    <row r="8" spans="1:7" ht="20.100000000000001" customHeight="1" x14ac:dyDescent="0.2">
      <c r="A8" s="78">
        <v>4</v>
      </c>
      <c r="B8" s="138" t="s">
        <v>78</v>
      </c>
      <c r="C8" s="154"/>
      <c r="D8" s="155"/>
      <c r="E8" s="78"/>
      <c r="F8" s="78"/>
      <c r="G8" s="78"/>
    </row>
    <row r="9" spans="1:7" ht="20.100000000000001" customHeight="1" x14ac:dyDescent="0.2">
      <c r="A9" s="78">
        <v>5</v>
      </c>
      <c r="B9" s="138" t="s">
        <v>9</v>
      </c>
      <c r="C9" s="154"/>
      <c r="D9" s="155"/>
      <c r="E9" s="78"/>
      <c r="F9" s="78"/>
      <c r="G9" s="78"/>
    </row>
    <row r="10" spans="1:7" ht="20.100000000000001" customHeight="1" x14ac:dyDescent="0.2">
      <c r="A10" s="78">
        <v>6</v>
      </c>
      <c r="B10" s="138" t="s">
        <v>11</v>
      </c>
      <c r="C10" s="156"/>
      <c r="D10" s="155"/>
      <c r="E10" s="78"/>
      <c r="F10" s="78"/>
      <c r="G10" s="78"/>
    </row>
    <row r="11" spans="1:7" ht="20.100000000000001" customHeight="1" x14ac:dyDescent="0.2">
      <c r="A11" s="78">
        <v>7</v>
      </c>
      <c r="B11" s="138" t="s">
        <v>12</v>
      </c>
      <c r="C11" s="154"/>
      <c r="D11" s="155"/>
      <c r="E11" s="78"/>
      <c r="F11" s="78"/>
      <c r="G11" s="78"/>
    </row>
    <row r="12" spans="1:7" ht="20.100000000000001" customHeight="1" x14ac:dyDescent="0.2">
      <c r="A12" s="78">
        <v>8</v>
      </c>
      <c r="B12" s="138" t="s">
        <v>13</v>
      </c>
      <c r="C12" s="154"/>
      <c r="D12" s="155"/>
      <c r="E12" s="78"/>
      <c r="F12" s="78"/>
      <c r="G12" s="78"/>
    </row>
    <row r="13" spans="1:7" ht="20.100000000000001" customHeight="1" x14ac:dyDescent="0.2">
      <c r="A13" s="78">
        <v>9</v>
      </c>
      <c r="B13" s="138" t="s">
        <v>14</v>
      </c>
      <c r="C13" s="154"/>
      <c r="D13" s="157"/>
      <c r="E13" s="78"/>
      <c r="F13" s="78"/>
      <c r="G13" s="78"/>
    </row>
    <row r="14" spans="1:7" ht="20.100000000000001" customHeight="1" x14ac:dyDescent="0.2">
      <c r="A14" s="78">
        <v>10</v>
      </c>
      <c r="B14" s="138" t="s">
        <v>16</v>
      </c>
      <c r="C14" s="154"/>
      <c r="D14" s="157"/>
      <c r="E14" s="78"/>
      <c r="F14" s="78"/>
      <c r="G14" s="78"/>
    </row>
    <row r="15" spans="1:7" ht="20.100000000000001" customHeight="1" x14ac:dyDescent="0.2">
      <c r="A15" s="78">
        <v>11</v>
      </c>
      <c r="B15" s="138" t="s">
        <v>4</v>
      </c>
      <c r="C15" s="154"/>
      <c r="D15" s="155"/>
      <c r="E15" s="78"/>
      <c r="F15" s="78"/>
      <c r="G15" s="78"/>
    </row>
    <row r="16" spans="1:7" ht="20.100000000000001" customHeight="1" x14ac:dyDescent="0.2">
      <c r="A16" s="78">
        <v>12</v>
      </c>
      <c r="B16" s="138" t="s">
        <v>19</v>
      </c>
      <c r="C16" s="154"/>
      <c r="D16" s="155"/>
      <c r="E16" s="78"/>
      <c r="F16" s="78"/>
      <c r="G16" s="78"/>
    </row>
    <row r="17" spans="1:7" ht="20.100000000000001" customHeight="1" x14ac:dyDescent="0.2">
      <c r="A17" s="78">
        <v>13</v>
      </c>
      <c r="B17" s="138" t="s">
        <v>18</v>
      </c>
      <c r="C17" s="154"/>
      <c r="D17" s="155"/>
      <c r="E17" s="78"/>
      <c r="F17" s="78"/>
      <c r="G17" s="78"/>
    </row>
    <row r="18" spans="1:7" ht="20.100000000000001" customHeight="1" x14ac:dyDescent="0.2">
      <c r="A18" s="78">
        <v>14</v>
      </c>
      <c r="B18" s="138" t="s">
        <v>15</v>
      </c>
      <c r="C18" s="154"/>
      <c r="D18" s="157"/>
      <c r="E18" s="78"/>
      <c r="F18" s="78"/>
      <c r="G18" s="78"/>
    </row>
    <row r="19" spans="1:7" ht="20.100000000000001" customHeight="1" x14ac:dyDescent="0.2">
      <c r="A19" s="78">
        <v>15</v>
      </c>
      <c r="B19" s="138" t="s">
        <v>25</v>
      </c>
      <c r="C19" s="154"/>
      <c r="D19" s="157"/>
      <c r="E19" s="78"/>
      <c r="F19" s="78"/>
      <c r="G19" s="78"/>
    </row>
    <row r="20" spans="1:7" ht="20.100000000000001" customHeight="1" x14ac:dyDescent="0.2">
      <c r="A20" s="78">
        <v>16</v>
      </c>
      <c r="B20" s="138" t="s">
        <v>26</v>
      </c>
      <c r="C20" s="154"/>
      <c r="D20" s="158"/>
      <c r="E20" s="78"/>
      <c r="F20" s="78"/>
      <c r="G20" s="78"/>
    </row>
    <row r="21" spans="1:7" ht="20.100000000000001" customHeight="1" x14ac:dyDescent="0.2">
      <c r="A21" s="78">
        <v>17</v>
      </c>
      <c r="B21" s="138" t="s">
        <v>28</v>
      </c>
      <c r="C21" s="154"/>
      <c r="D21" s="155"/>
      <c r="E21" s="78"/>
      <c r="F21" s="78"/>
      <c r="G21" s="78"/>
    </row>
    <row r="22" spans="1:7" ht="20.100000000000001" customHeight="1" x14ac:dyDescent="0.2">
      <c r="A22" s="78">
        <v>18</v>
      </c>
      <c r="B22" s="138" t="s">
        <v>27</v>
      </c>
      <c r="C22" s="154"/>
      <c r="D22" s="155"/>
      <c r="E22" s="78"/>
      <c r="F22" s="78"/>
      <c r="G22" s="78"/>
    </row>
    <row r="23" spans="1:7" ht="20.100000000000001" customHeight="1" x14ac:dyDescent="0.2">
      <c r="A23" s="78">
        <v>19</v>
      </c>
      <c r="B23" s="138" t="s">
        <v>24</v>
      </c>
      <c r="C23" s="154"/>
      <c r="D23" s="159"/>
      <c r="E23" s="78"/>
      <c r="F23" s="78"/>
      <c r="G23" s="78"/>
    </row>
    <row r="24" spans="1:7" ht="20.100000000000001" customHeight="1" x14ac:dyDescent="0.2">
      <c r="A24" s="78">
        <v>20</v>
      </c>
      <c r="B24" s="138" t="s">
        <v>21</v>
      </c>
      <c r="C24" s="154"/>
      <c r="D24" s="155"/>
      <c r="E24" s="78"/>
      <c r="F24" s="78"/>
      <c r="G24" s="78"/>
    </row>
    <row r="25" spans="1:7" ht="20.100000000000001" customHeight="1" x14ac:dyDescent="0.2">
      <c r="A25" s="78">
        <v>21</v>
      </c>
      <c r="B25" s="138" t="s">
        <v>23</v>
      </c>
      <c r="C25" s="154"/>
      <c r="D25" s="157"/>
      <c r="E25" s="78"/>
      <c r="F25" s="78"/>
      <c r="G25" s="78"/>
    </row>
    <row r="26" spans="1:7" ht="20.100000000000001" customHeight="1" x14ac:dyDescent="0.2">
      <c r="A26" s="78">
        <v>22</v>
      </c>
      <c r="B26" s="138" t="s">
        <v>31</v>
      </c>
      <c r="C26" s="154"/>
      <c r="D26" s="155"/>
      <c r="E26" s="78"/>
      <c r="F26" s="78"/>
      <c r="G26" s="78"/>
    </row>
    <row r="27" spans="1:7" ht="20.100000000000001" customHeight="1" x14ac:dyDescent="0.2">
      <c r="A27" s="78">
        <v>23</v>
      </c>
      <c r="B27" s="138" t="s">
        <v>36</v>
      </c>
      <c r="C27" s="154"/>
      <c r="D27" s="155"/>
      <c r="E27" s="78"/>
      <c r="F27" s="78"/>
      <c r="G27" s="78"/>
    </row>
    <row r="28" spans="1:7" ht="20.100000000000001" customHeight="1" x14ac:dyDescent="0.2">
      <c r="A28" s="78">
        <v>24</v>
      </c>
      <c r="B28" s="138" t="s">
        <v>30</v>
      </c>
      <c r="C28" s="154"/>
      <c r="D28" s="155"/>
      <c r="E28" s="78"/>
      <c r="F28" s="78"/>
      <c r="G28" s="78"/>
    </row>
    <row r="29" spans="1:7" ht="20.100000000000001" customHeight="1" x14ac:dyDescent="0.2">
      <c r="A29" s="78">
        <v>25</v>
      </c>
      <c r="B29" s="138" t="s">
        <v>29</v>
      </c>
      <c r="C29" s="154"/>
      <c r="D29" s="155"/>
      <c r="E29" s="78"/>
      <c r="F29" s="78"/>
      <c r="G29" s="78"/>
    </row>
    <row r="30" spans="1:7" ht="20.100000000000001" customHeight="1" x14ac:dyDescent="0.2">
      <c r="A30" s="78">
        <v>26</v>
      </c>
      <c r="B30" s="138" t="s">
        <v>32</v>
      </c>
      <c r="C30" s="154"/>
      <c r="D30" s="155"/>
      <c r="E30" s="78"/>
      <c r="F30" s="78"/>
      <c r="G30" s="78"/>
    </row>
    <row r="31" spans="1:7" ht="20.100000000000001" customHeight="1" x14ac:dyDescent="0.2">
      <c r="A31" s="78">
        <v>27</v>
      </c>
      <c r="B31" s="138" t="s">
        <v>33</v>
      </c>
      <c r="C31" s="154"/>
      <c r="D31" s="155"/>
      <c r="E31" s="78"/>
      <c r="F31" s="78"/>
      <c r="G31" s="78"/>
    </row>
    <row r="32" spans="1:7" ht="20.100000000000001" customHeight="1" x14ac:dyDescent="0.2">
      <c r="A32" s="78">
        <v>28</v>
      </c>
      <c r="B32" s="138" t="s">
        <v>34</v>
      </c>
      <c r="C32" s="154"/>
      <c r="D32" s="155"/>
      <c r="E32" s="78"/>
      <c r="F32" s="78"/>
      <c r="G32" s="78"/>
    </row>
    <row r="33" spans="1:7" ht="20.100000000000001" customHeight="1" x14ac:dyDescent="0.2">
      <c r="A33" s="78">
        <v>29</v>
      </c>
      <c r="B33" s="138" t="s">
        <v>7</v>
      </c>
      <c r="C33" s="154"/>
      <c r="D33" s="155"/>
      <c r="E33" s="78"/>
      <c r="F33" s="78"/>
      <c r="G33" s="78"/>
    </row>
    <row r="34" spans="1:7" ht="20.100000000000001" customHeight="1" x14ac:dyDescent="0.2">
      <c r="A34" s="78">
        <v>30</v>
      </c>
      <c r="B34" s="138" t="s">
        <v>10</v>
      </c>
      <c r="C34" s="154"/>
      <c r="D34" s="155"/>
      <c r="E34" s="78"/>
      <c r="F34" s="78"/>
      <c r="G34" s="78"/>
    </row>
    <row r="35" spans="1:7" ht="20.100000000000001" customHeight="1" x14ac:dyDescent="0.2">
      <c r="A35" s="78">
        <v>31</v>
      </c>
      <c r="B35" s="138" t="s">
        <v>20</v>
      </c>
      <c r="C35" s="154"/>
      <c r="D35" s="155"/>
      <c r="E35" s="78"/>
      <c r="F35" s="78"/>
      <c r="G35" s="78"/>
    </row>
    <row r="36" spans="1:7" ht="20.100000000000001" customHeight="1" x14ac:dyDescent="0.2">
      <c r="A36" s="78">
        <v>32</v>
      </c>
      <c r="B36" s="138" t="s">
        <v>22</v>
      </c>
      <c r="C36" s="154"/>
      <c r="D36" s="155"/>
      <c r="E36" s="78"/>
      <c r="F36" s="78"/>
      <c r="G36" s="78"/>
    </row>
    <row r="37" spans="1:7" ht="20.100000000000001" customHeight="1" x14ac:dyDescent="0.2">
      <c r="A37" s="78">
        <v>33</v>
      </c>
      <c r="B37" s="138" t="s">
        <v>17</v>
      </c>
      <c r="C37" s="154"/>
      <c r="D37" s="155"/>
      <c r="E37" s="78"/>
      <c r="F37" s="78"/>
      <c r="G37" s="78"/>
    </row>
    <row r="38" spans="1:7" ht="20.100000000000001" customHeight="1" x14ac:dyDescent="0.2">
      <c r="A38" s="173" t="s">
        <v>84</v>
      </c>
      <c r="B38" s="173"/>
      <c r="C38" s="160">
        <f>SUM(C5:C37)</f>
        <v>0</v>
      </c>
      <c r="D38" s="161">
        <f t="shared" ref="D38" si="0">SUM(D5:D37)</f>
        <v>0</v>
      </c>
      <c r="E38" s="162">
        <f t="shared" ref="E38:G38" si="1">SUM(E5:E37)</f>
        <v>0</v>
      </c>
      <c r="F38" s="162">
        <f t="shared" si="1"/>
        <v>0</v>
      </c>
      <c r="G38" s="162">
        <f t="shared" si="1"/>
        <v>0</v>
      </c>
    </row>
    <row r="39" spans="1:7" x14ac:dyDescent="0.2">
      <c r="A39" s="100"/>
      <c r="B39" s="100"/>
      <c r="C39" s="163"/>
      <c r="D39" s="100"/>
    </row>
    <row r="40" spans="1:7" x14ac:dyDescent="0.2">
      <c r="A40" s="100"/>
      <c r="B40" s="100"/>
      <c r="C40" s="163"/>
      <c r="D40" s="129"/>
    </row>
    <row r="41" spans="1:7" ht="10.5" customHeight="1" x14ac:dyDescent="0.2">
      <c r="A41" s="100"/>
      <c r="B41" s="100"/>
      <c r="C41" s="163"/>
      <c r="D41" s="100"/>
    </row>
    <row r="42" spans="1:7" x14ac:dyDescent="0.2">
      <c r="A42" s="100"/>
      <c r="B42" s="100"/>
      <c r="C42" s="163"/>
      <c r="D42" s="129"/>
    </row>
    <row r="43" spans="1:7" x14ac:dyDescent="0.2">
      <c r="A43" s="100"/>
      <c r="B43" s="100"/>
      <c r="C43" s="163"/>
      <c r="D43" s="129"/>
    </row>
    <row r="44" spans="1:7" x14ac:dyDescent="0.2">
      <c r="A44" s="100"/>
      <c r="B44" s="100"/>
      <c r="C44" s="163"/>
      <c r="D44" s="129"/>
    </row>
    <row r="45" spans="1:7" x14ac:dyDescent="0.2">
      <c r="A45" s="100"/>
      <c r="B45" s="100"/>
      <c r="C45" s="163"/>
      <c r="D45" s="100"/>
    </row>
    <row r="46" spans="1:7" x14ac:dyDescent="0.2">
      <c r="A46" s="100"/>
      <c r="B46" s="100"/>
      <c r="C46" s="163"/>
      <c r="D46" s="100"/>
    </row>
    <row r="47" spans="1:7" x14ac:dyDescent="0.2">
      <c r="A47" s="100"/>
      <c r="B47" s="100"/>
      <c r="C47" s="163"/>
      <c r="D47" s="100"/>
    </row>
    <row r="48" spans="1:7" ht="15" x14ac:dyDescent="0.2">
      <c r="A48" s="100"/>
      <c r="B48" s="100"/>
      <c r="C48" s="163"/>
      <c r="D48" s="165"/>
    </row>
    <row r="49" spans="1:4" x14ac:dyDescent="0.2">
      <c r="A49" s="100"/>
      <c r="B49" s="100"/>
      <c r="C49" s="163"/>
      <c r="D49" s="129"/>
    </row>
    <row r="50" spans="1:4" x14ac:dyDescent="0.2">
      <c r="A50" s="100"/>
      <c r="B50" s="100"/>
      <c r="C50" s="163"/>
      <c r="D50" s="145"/>
    </row>
    <row r="51" spans="1:4" x14ac:dyDescent="0.2">
      <c r="A51" s="100"/>
      <c r="B51" s="100"/>
      <c r="C51" s="163"/>
      <c r="D51" s="100"/>
    </row>
    <row r="52" spans="1:4" x14ac:dyDescent="0.2">
      <c r="A52" s="100"/>
      <c r="B52" s="100"/>
      <c r="C52" s="163"/>
      <c r="D52" s="100"/>
    </row>
    <row r="53" spans="1:4" x14ac:dyDescent="0.2">
      <c r="A53" s="164"/>
      <c r="B53" s="164"/>
      <c r="C53" s="166"/>
      <c r="D53" s="164"/>
    </row>
  </sheetData>
  <sortState ref="A5:AD37">
    <sortCondition ref="A5:A37"/>
  </sortState>
  <mergeCells count="8">
    <mergeCell ref="C3:C4"/>
    <mergeCell ref="D3:D4"/>
    <mergeCell ref="A38:B38"/>
    <mergeCell ref="A3:A4"/>
    <mergeCell ref="B3:B4"/>
    <mergeCell ref="E3:G3"/>
    <mergeCell ref="A1:G1"/>
    <mergeCell ref="A2:G2"/>
  </mergeCells>
  <pageMargins left="0" right="0" top="0" bottom="0" header="0.31496062992126" footer="0.31496062992126"/>
  <pageSetup paperSize="10000" scale="60" orientation="landscape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2"/>
  <sheetViews>
    <sheetView view="pageBreakPreview" topLeftCell="A25" zoomScale="91" zoomScaleSheetLayoutView="91" workbookViewId="0">
      <selection activeCell="H3" sqref="H3"/>
    </sheetView>
  </sheetViews>
  <sheetFormatPr defaultRowHeight="10.5" x14ac:dyDescent="0.15"/>
  <cols>
    <col min="1" max="1" width="5.28515625" style="2" customWidth="1"/>
    <col min="2" max="2" width="16.28515625" style="2" customWidth="1"/>
    <col min="3" max="3" width="12.7109375" style="21" customWidth="1"/>
    <col min="4" max="8" width="12.7109375" style="2" customWidth="1"/>
    <col min="9" max="16384" width="9.140625" style="2"/>
  </cols>
  <sheetData>
    <row r="1" spans="1:9" ht="25.5" customHeight="1" x14ac:dyDescent="0.15">
      <c r="A1" s="184" t="s">
        <v>56</v>
      </c>
      <c r="B1" s="185"/>
      <c r="C1" s="185"/>
      <c r="D1" s="185"/>
      <c r="E1" s="185"/>
      <c r="F1" s="185"/>
      <c r="G1" s="185"/>
      <c r="H1" s="186"/>
      <c r="I1" s="23"/>
    </row>
    <row r="2" spans="1:9" ht="21" customHeight="1" thickBot="1" x14ac:dyDescent="0.2">
      <c r="A2" s="187" t="s">
        <v>0</v>
      </c>
      <c r="B2" s="188"/>
      <c r="C2" s="188"/>
      <c r="D2" s="188"/>
      <c r="E2" s="188"/>
      <c r="F2" s="188"/>
      <c r="G2" s="188"/>
      <c r="H2" s="189"/>
      <c r="I2" s="23"/>
    </row>
    <row r="3" spans="1:9" ht="46.5" customHeight="1" thickBot="1" x14ac:dyDescent="0.2">
      <c r="A3" s="190" t="s">
        <v>46</v>
      </c>
      <c r="B3" s="190" t="s">
        <v>1</v>
      </c>
      <c r="C3" s="67" t="s">
        <v>69</v>
      </c>
      <c r="D3" s="45" t="s">
        <v>37</v>
      </c>
      <c r="E3" s="45" t="s">
        <v>70</v>
      </c>
      <c r="F3" s="67" t="s">
        <v>69</v>
      </c>
      <c r="G3" s="45" t="s">
        <v>37</v>
      </c>
      <c r="H3" s="45" t="s">
        <v>70</v>
      </c>
      <c r="I3" s="23"/>
    </row>
    <row r="4" spans="1:9" ht="19.5" customHeight="1" thickBot="1" x14ac:dyDescent="0.2">
      <c r="A4" s="190"/>
      <c r="B4" s="190"/>
      <c r="C4" s="191">
        <v>2018</v>
      </c>
      <c r="D4" s="191"/>
      <c r="E4" s="191"/>
      <c r="F4" s="191">
        <v>2019</v>
      </c>
      <c r="G4" s="191"/>
      <c r="H4" s="191"/>
      <c r="I4" s="23"/>
    </row>
    <row r="5" spans="1:9" ht="20.100000000000001" customHeight="1" x14ac:dyDescent="0.15">
      <c r="A5" s="50">
        <v>1</v>
      </c>
      <c r="B5" s="46" t="s">
        <v>3</v>
      </c>
      <c r="C5" s="51">
        <v>19260</v>
      </c>
      <c r="D5" s="52" t="s">
        <v>45</v>
      </c>
      <c r="E5" s="52" t="s">
        <v>45</v>
      </c>
      <c r="F5" s="53">
        <f>C5</f>
        <v>19260</v>
      </c>
      <c r="G5" s="52" t="s">
        <v>45</v>
      </c>
      <c r="H5" s="52" t="s">
        <v>45</v>
      </c>
      <c r="I5" s="23"/>
    </row>
    <row r="6" spans="1:9" ht="20.100000000000001" customHeight="1" x14ac:dyDescent="0.15">
      <c r="A6" s="54">
        <v>2</v>
      </c>
      <c r="B6" s="47" t="s">
        <v>4</v>
      </c>
      <c r="C6" s="55">
        <v>10539</v>
      </c>
      <c r="D6" s="56" t="s">
        <v>45</v>
      </c>
      <c r="E6" s="56" t="s">
        <v>45</v>
      </c>
      <c r="F6" s="57">
        <f t="shared" ref="F6:F37" si="0">C6</f>
        <v>10539</v>
      </c>
      <c r="G6" s="56" t="s">
        <v>45</v>
      </c>
      <c r="H6" s="56" t="s">
        <v>45</v>
      </c>
      <c r="I6" s="23"/>
    </row>
    <row r="7" spans="1:9" ht="20.100000000000001" customHeight="1" x14ac:dyDescent="0.15">
      <c r="A7" s="54">
        <v>3</v>
      </c>
      <c r="B7" s="47" t="s">
        <v>5</v>
      </c>
      <c r="C7" s="55">
        <v>9008</v>
      </c>
      <c r="D7" s="56" t="s">
        <v>45</v>
      </c>
      <c r="E7" s="56" t="s">
        <v>45</v>
      </c>
      <c r="F7" s="57">
        <f t="shared" si="0"/>
        <v>9008</v>
      </c>
      <c r="G7" s="56" t="s">
        <v>45</v>
      </c>
      <c r="H7" s="56" t="s">
        <v>45</v>
      </c>
      <c r="I7" s="23"/>
    </row>
    <row r="8" spans="1:9" ht="20.100000000000001" customHeight="1" x14ac:dyDescent="0.15">
      <c r="A8" s="54">
        <v>4</v>
      </c>
      <c r="B8" s="47" t="s">
        <v>6</v>
      </c>
      <c r="C8" s="55">
        <v>15915</v>
      </c>
      <c r="D8" s="56" t="s">
        <v>45</v>
      </c>
      <c r="E8" s="56" t="s">
        <v>45</v>
      </c>
      <c r="F8" s="57">
        <f t="shared" si="0"/>
        <v>15915</v>
      </c>
      <c r="G8" s="56" t="s">
        <v>45</v>
      </c>
      <c r="H8" s="56" t="s">
        <v>45</v>
      </c>
      <c r="I8" s="23"/>
    </row>
    <row r="9" spans="1:9" ht="20.100000000000001" customHeight="1" x14ac:dyDescent="0.15">
      <c r="A9" s="54">
        <v>5</v>
      </c>
      <c r="B9" s="47" t="s">
        <v>7</v>
      </c>
      <c r="C9" s="55">
        <v>13055</v>
      </c>
      <c r="D9" s="56" t="s">
        <v>45</v>
      </c>
      <c r="E9" s="56" t="s">
        <v>45</v>
      </c>
      <c r="F9" s="57">
        <f t="shared" si="0"/>
        <v>13055</v>
      </c>
      <c r="G9" s="56" t="s">
        <v>45</v>
      </c>
      <c r="H9" s="56" t="s">
        <v>45</v>
      </c>
      <c r="I9" s="23"/>
    </row>
    <row r="10" spans="1:9" ht="20.100000000000001" customHeight="1" x14ac:dyDescent="0.15">
      <c r="A10" s="54">
        <v>6</v>
      </c>
      <c r="B10" s="47" t="s">
        <v>8</v>
      </c>
      <c r="C10" s="55">
        <v>23949</v>
      </c>
      <c r="D10" s="56" t="s">
        <v>45</v>
      </c>
      <c r="E10" s="56" t="s">
        <v>45</v>
      </c>
      <c r="F10" s="57">
        <f t="shared" si="0"/>
        <v>23949</v>
      </c>
      <c r="G10" s="56" t="s">
        <v>45</v>
      </c>
      <c r="H10" s="56" t="s">
        <v>45</v>
      </c>
      <c r="I10" s="23"/>
    </row>
    <row r="11" spans="1:9" ht="20.100000000000001" customHeight="1" x14ac:dyDescent="0.15">
      <c r="A11" s="54">
        <v>7</v>
      </c>
      <c r="B11" s="47" t="s">
        <v>9</v>
      </c>
      <c r="C11" s="55">
        <v>13531</v>
      </c>
      <c r="D11" s="56" t="s">
        <v>45</v>
      </c>
      <c r="E11" s="56" t="s">
        <v>45</v>
      </c>
      <c r="F11" s="57">
        <f t="shared" si="0"/>
        <v>13531</v>
      </c>
      <c r="G11" s="56" t="s">
        <v>45</v>
      </c>
      <c r="H11" s="56" t="s">
        <v>45</v>
      </c>
      <c r="I11" s="23"/>
    </row>
    <row r="12" spans="1:9" ht="20.100000000000001" customHeight="1" x14ac:dyDescent="0.15">
      <c r="A12" s="54">
        <v>8</v>
      </c>
      <c r="B12" s="47" t="s">
        <v>10</v>
      </c>
      <c r="C12" s="55">
        <v>14196</v>
      </c>
      <c r="D12" s="56" t="s">
        <v>45</v>
      </c>
      <c r="E12" s="56" t="s">
        <v>45</v>
      </c>
      <c r="F12" s="57">
        <f t="shared" si="0"/>
        <v>14196</v>
      </c>
      <c r="G12" s="56" t="s">
        <v>45</v>
      </c>
      <c r="H12" s="56" t="s">
        <v>45</v>
      </c>
      <c r="I12" s="23"/>
    </row>
    <row r="13" spans="1:9" ht="20.100000000000001" customHeight="1" x14ac:dyDescent="0.15">
      <c r="A13" s="54">
        <v>9</v>
      </c>
      <c r="B13" s="47" t="s">
        <v>11</v>
      </c>
      <c r="C13" s="58">
        <v>7960</v>
      </c>
      <c r="D13" s="56" t="s">
        <v>45</v>
      </c>
      <c r="E13" s="56" t="s">
        <v>45</v>
      </c>
      <c r="F13" s="57">
        <f t="shared" si="0"/>
        <v>7960</v>
      </c>
      <c r="G13" s="56" t="s">
        <v>45</v>
      </c>
      <c r="H13" s="56" t="s">
        <v>45</v>
      </c>
      <c r="I13" s="23"/>
    </row>
    <row r="14" spans="1:9" ht="20.100000000000001" customHeight="1" x14ac:dyDescent="0.15">
      <c r="A14" s="54">
        <v>10</v>
      </c>
      <c r="B14" s="47" t="s">
        <v>12</v>
      </c>
      <c r="C14" s="55">
        <v>10299</v>
      </c>
      <c r="D14" s="56" t="s">
        <v>45</v>
      </c>
      <c r="E14" s="56" t="s">
        <v>45</v>
      </c>
      <c r="F14" s="57">
        <f t="shared" si="0"/>
        <v>10299</v>
      </c>
      <c r="G14" s="56" t="s">
        <v>45</v>
      </c>
      <c r="H14" s="56" t="s">
        <v>45</v>
      </c>
      <c r="I14" s="23"/>
    </row>
    <row r="15" spans="1:9" ht="20.100000000000001" customHeight="1" x14ac:dyDescent="0.15">
      <c r="A15" s="54">
        <v>11</v>
      </c>
      <c r="B15" s="47" t="s">
        <v>13</v>
      </c>
      <c r="C15" s="55">
        <v>9456</v>
      </c>
      <c r="D15" s="56" t="s">
        <v>45</v>
      </c>
      <c r="E15" s="56" t="s">
        <v>45</v>
      </c>
      <c r="F15" s="57">
        <f t="shared" si="0"/>
        <v>9456</v>
      </c>
      <c r="G15" s="56" t="s">
        <v>45</v>
      </c>
      <c r="H15" s="56" t="s">
        <v>45</v>
      </c>
      <c r="I15" s="23"/>
    </row>
    <row r="16" spans="1:9" ht="20.100000000000001" customHeight="1" x14ac:dyDescent="0.15">
      <c r="A16" s="54">
        <v>12</v>
      </c>
      <c r="B16" s="47" t="s">
        <v>14</v>
      </c>
      <c r="C16" s="55">
        <v>6390</v>
      </c>
      <c r="D16" s="59">
        <v>2.91</v>
      </c>
      <c r="E16" s="59">
        <v>1455.4</v>
      </c>
      <c r="F16" s="57">
        <f t="shared" si="0"/>
        <v>6390</v>
      </c>
      <c r="G16" s="59">
        <f>D16</f>
        <v>2.91</v>
      </c>
      <c r="H16" s="59">
        <v>1276</v>
      </c>
      <c r="I16" s="23"/>
    </row>
    <row r="17" spans="1:9" ht="20.100000000000001" customHeight="1" x14ac:dyDescent="0.15">
      <c r="A17" s="54">
        <v>13</v>
      </c>
      <c r="B17" s="47" t="s">
        <v>15</v>
      </c>
      <c r="C17" s="55">
        <v>4936</v>
      </c>
      <c r="D17" s="59">
        <v>3.29</v>
      </c>
      <c r="E17" s="56" t="s">
        <v>45</v>
      </c>
      <c r="F17" s="57">
        <f t="shared" si="0"/>
        <v>4936</v>
      </c>
      <c r="G17" s="59">
        <f>D17</f>
        <v>3.29</v>
      </c>
      <c r="H17" s="56" t="s">
        <v>45</v>
      </c>
      <c r="I17" s="23"/>
    </row>
    <row r="18" spans="1:9" ht="20.100000000000001" customHeight="1" x14ac:dyDescent="0.15">
      <c r="A18" s="54">
        <v>14</v>
      </c>
      <c r="B18" s="47" t="s">
        <v>16</v>
      </c>
      <c r="C18" s="55">
        <v>7974</v>
      </c>
      <c r="D18" s="59">
        <v>0.71</v>
      </c>
      <c r="E18" s="56" t="s">
        <v>45</v>
      </c>
      <c r="F18" s="57">
        <f t="shared" si="0"/>
        <v>7974</v>
      </c>
      <c r="G18" s="59">
        <f t="shared" ref="G18" si="1">D18</f>
        <v>0.71</v>
      </c>
      <c r="H18" s="56" t="s">
        <v>45</v>
      </c>
      <c r="I18" s="23"/>
    </row>
    <row r="19" spans="1:9" ht="20.100000000000001" customHeight="1" x14ac:dyDescent="0.15">
      <c r="A19" s="54">
        <v>15</v>
      </c>
      <c r="B19" s="47" t="s">
        <v>17</v>
      </c>
      <c r="C19" s="55">
        <v>4583</v>
      </c>
      <c r="D19" s="56" t="s">
        <v>45</v>
      </c>
      <c r="E19" s="56" t="s">
        <v>45</v>
      </c>
      <c r="F19" s="57">
        <f t="shared" si="0"/>
        <v>4583</v>
      </c>
      <c r="G19" s="56" t="s">
        <v>45</v>
      </c>
      <c r="H19" s="56" t="s">
        <v>45</v>
      </c>
      <c r="I19" s="23"/>
    </row>
    <row r="20" spans="1:9" ht="20.100000000000001" customHeight="1" x14ac:dyDescent="0.15">
      <c r="A20" s="54">
        <v>16</v>
      </c>
      <c r="B20" s="47" t="s">
        <v>18</v>
      </c>
      <c r="C20" s="55">
        <v>4625</v>
      </c>
      <c r="D20" s="56">
        <v>7.89</v>
      </c>
      <c r="E20" s="59">
        <v>648.1</v>
      </c>
      <c r="F20" s="57">
        <f t="shared" si="0"/>
        <v>4625</v>
      </c>
      <c r="G20" s="56">
        <f>D20</f>
        <v>7.89</v>
      </c>
      <c r="H20" s="59">
        <v>327.9</v>
      </c>
      <c r="I20" s="23"/>
    </row>
    <row r="21" spans="1:9" ht="20.100000000000001" customHeight="1" x14ac:dyDescent="0.15">
      <c r="A21" s="54">
        <v>17</v>
      </c>
      <c r="B21" s="47" t="s">
        <v>19</v>
      </c>
      <c r="C21" s="55">
        <v>3590</v>
      </c>
      <c r="D21" s="56" t="s">
        <v>45</v>
      </c>
      <c r="E21" s="59">
        <v>797.7</v>
      </c>
      <c r="F21" s="57">
        <f t="shared" si="0"/>
        <v>3590</v>
      </c>
      <c r="G21" s="56" t="s">
        <v>45</v>
      </c>
      <c r="H21" s="59">
        <v>525</v>
      </c>
      <c r="I21" s="23"/>
    </row>
    <row r="22" spans="1:9" ht="20.100000000000001" customHeight="1" x14ac:dyDescent="0.15">
      <c r="A22" s="54">
        <v>18</v>
      </c>
      <c r="B22" s="47" t="s">
        <v>20</v>
      </c>
      <c r="C22" s="55">
        <v>3863</v>
      </c>
      <c r="D22" s="56" t="s">
        <v>45</v>
      </c>
      <c r="E22" s="56" t="s">
        <v>45</v>
      </c>
      <c r="F22" s="57">
        <f t="shared" si="0"/>
        <v>3863</v>
      </c>
      <c r="G22" s="56" t="s">
        <v>45</v>
      </c>
      <c r="H22" s="56" t="s">
        <v>45</v>
      </c>
      <c r="I22" s="23"/>
    </row>
    <row r="23" spans="1:9" ht="20.100000000000001" customHeight="1" x14ac:dyDescent="0.15">
      <c r="A23" s="54">
        <v>19</v>
      </c>
      <c r="B23" s="47" t="s">
        <v>21</v>
      </c>
      <c r="C23" s="55">
        <v>6012</v>
      </c>
      <c r="D23" s="56" t="s">
        <v>45</v>
      </c>
      <c r="E23" s="56" t="s">
        <v>45</v>
      </c>
      <c r="F23" s="57">
        <f t="shared" si="0"/>
        <v>6012</v>
      </c>
      <c r="G23" s="56" t="s">
        <v>45</v>
      </c>
      <c r="H23" s="56" t="s">
        <v>45</v>
      </c>
      <c r="I23" s="23"/>
    </row>
    <row r="24" spans="1:9" ht="20.100000000000001" customHeight="1" x14ac:dyDescent="0.15">
      <c r="A24" s="54">
        <v>20</v>
      </c>
      <c r="B24" s="47" t="s">
        <v>22</v>
      </c>
      <c r="C24" s="55">
        <v>4853</v>
      </c>
      <c r="D24" s="56" t="s">
        <v>45</v>
      </c>
      <c r="E24" s="56" t="s">
        <v>45</v>
      </c>
      <c r="F24" s="57">
        <f t="shared" si="0"/>
        <v>4853</v>
      </c>
      <c r="G24" s="56" t="s">
        <v>45</v>
      </c>
      <c r="H24" s="56" t="s">
        <v>45</v>
      </c>
      <c r="I24" s="23"/>
    </row>
    <row r="25" spans="1:9" ht="20.100000000000001" customHeight="1" x14ac:dyDescent="0.15">
      <c r="A25" s="54">
        <v>21</v>
      </c>
      <c r="B25" s="47" t="s">
        <v>23</v>
      </c>
      <c r="C25" s="55">
        <v>7543</v>
      </c>
      <c r="D25" s="56">
        <f>G25</f>
        <v>1.83</v>
      </c>
      <c r="E25" s="56" t="s">
        <v>45</v>
      </c>
      <c r="F25" s="57">
        <f t="shared" si="0"/>
        <v>7543</v>
      </c>
      <c r="G25" s="59">
        <v>1.83</v>
      </c>
      <c r="H25" s="56" t="s">
        <v>45</v>
      </c>
      <c r="I25" s="23"/>
    </row>
    <row r="26" spans="1:9" ht="20.100000000000001" customHeight="1" x14ac:dyDescent="0.15">
      <c r="A26" s="54">
        <v>22</v>
      </c>
      <c r="B26" s="47" t="s">
        <v>24</v>
      </c>
      <c r="C26" s="55">
        <v>3841</v>
      </c>
      <c r="D26" s="56">
        <f t="shared" ref="D26:D33" si="2">G26</f>
        <v>5.27</v>
      </c>
      <c r="E26" s="60">
        <v>489.4</v>
      </c>
      <c r="F26" s="57">
        <f t="shared" si="0"/>
        <v>3841</v>
      </c>
      <c r="G26" s="60">
        <v>5.27</v>
      </c>
      <c r="H26" s="60">
        <v>198.8</v>
      </c>
      <c r="I26" s="23"/>
    </row>
    <row r="27" spans="1:9" ht="20.100000000000001" customHeight="1" x14ac:dyDescent="0.15">
      <c r="A27" s="54">
        <v>23</v>
      </c>
      <c r="B27" s="47" t="s">
        <v>25</v>
      </c>
      <c r="C27" s="55">
        <v>4011</v>
      </c>
      <c r="D27" s="56">
        <f t="shared" si="2"/>
        <v>1.69</v>
      </c>
      <c r="E27" s="56" t="s">
        <v>45</v>
      </c>
      <c r="F27" s="57">
        <f t="shared" si="0"/>
        <v>4011</v>
      </c>
      <c r="G27" s="59">
        <v>1.69</v>
      </c>
      <c r="H27" s="56" t="s">
        <v>45</v>
      </c>
      <c r="I27" s="23"/>
    </row>
    <row r="28" spans="1:9" ht="20.100000000000001" customHeight="1" x14ac:dyDescent="0.15">
      <c r="A28" s="54">
        <v>24</v>
      </c>
      <c r="B28" s="47" t="s">
        <v>26</v>
      </c>
      <c r="C28" s="55">
        <v>7209</v>
      </c>
      <c r="D28" s="61">
        <f>G28</f>
        <v>15</v>
      </c>
      <c r="E28" s="56" t="s">
        <v>45</v>
      </c>
      <c r="F28" s="57">
        <f t="shared" si="0"/>
        <v>7209</v>
      </c>
      <c r="G28" s="61">
        <v>15</v>
      </c>
      <c r="H28" s="56" t="s">
        <v>45</v>
      </c>
      <c r="I28" s="23"/>
    </row>
    <row r="29" spans="1:9" ht="20.100000000000001" customHeight="1" x14ac:dyDescent="0.15">
      <c r="A29" s="54">
        <v>25</v>
      </c>
      <c r="B29" s="47" t="s">
        <v>27</v>
      </c>
      <c r="C29" s="55">
        <v>5362</v>
      </c>
      <c r="D29" s="56">
        <f t="shared" si="2"/>
        <v>38.79</v>
      </c>
      <c r="E29" s="59">
        <v>1692</v>
      </c>
      <c r="F29" s="57">
        <f t="shared" si="0"/>
        <v>5362</v>
      </c>
      <c r="G29" s="56">
        <v>38.79</v>
      </c>
      <c r="H29" s="59">
        <v>1157.3</v>
      </c>
      <c r="I29" s="23"/>
    </row>
    <row r="30" spans="1:9" ht="20.100000000000001" customHeight="1" x14ac:dyDescent="0.15">
      <c r="A30" s="54">
        <v>26</v>
      </c>
      <c r="B30" s="47" t="s">
        <v>28</v>
      </c>
      <c r="C30" s="55">
        <v>13589</v>
      </c>
      <c r="D30" s="56" t="str">
        <f t="shared" si="2"/>
        <v>-</v>
      </c>
      <c r="E30" s="56" t="s">
        <v>45</v>
      </c>
      <c r="F30" s="57">
        <f t="shared" si="0"/>
        <v>13589</v>
      </c>
      <c r="G30" s="56" t="s">
        <v>45</v>
      </c>
      <c r="H30" s="56" t="s">
        <v>45</v>
      </c>
      <c r="I30" s="23"/>
    </row>
    <row r="31" spans="1:9" ht="20.100000000000001" customHeight="1" x14ac:dyDescent="0.15">
      <c r="A31" s="54">
        <v>27</v>
      </c>
      <c r="B31" s="47" t="s">
        <v>29</v>
      </c>
      <c r="C31" s="55">
        <v>6823</v>
      </c>
      <c r="D31" s="56">
        <f t="shared" si="2"/>
        <v>10.4</v>
      </c>
      <c r="E31" s="59">
        <v>636.20000000000005</v>
      </c>
      <c r="F31" s="57">
        <f t="shared" si="0"/>
        <v>6823</v>
      </c>
      <c r="G31" s="56">
        <v>10.4</v>
      </c>
      <c r="H31" s="59">
        <v>357.7</v>
      </c>
      <c r="I31" s="23"/>
    </row>
    <row r="32" spans="1:9" ht="20.100000000000001" customHeight="1" x14ac:dyDescent="0.15">
      <c r="A32" s="54">
        <v>28</v>
      </c>
      <c r="B32" s="47" t="s">
        <v>30</v>
      </c>
      <c r="C32" s="55">
        <v>11851</v>
      </c>
      <c r="D32" s="56">
        <f t="shared" si="2"/>
        <v>4.95</v>
      </c>
      <c r="E32" s="59">
        <v>864.6</v>
      </c>
      <c r="F32" s="57">
        <f t="shared" si="0"/>
        <v>11851</v>
      </c>
      <c r="G32" s="56">
        <v>4.95</v>
      </c>
      <c r="H32" s="59">
        <v>467.6</v>
      </c>
      <c r="I32" s="23"/>
    </row>
    <row r="33" spans="1:9" ht="20.100000000000001" customHeight="1" x14ac:dyDescent="0.15">
      <c r="A33" s="54">
        <v>29</v>
      </c>
      <c r="B33" s="47" t="s">
        <v>36</v>
      </c>
      <c r="C33" s="55">
        <v>5874</v>
      </c>
      <c r="D33" s="56">
        <f t="shared" si="2"/>
        <v>26.66</v>
      </c>
      <c r="E33" s="56" t="s">
        <v>45</v>
      </c>
      <c r="F33" s="57">
        <f t="shared" si="0"/>
        <v>5874</v>
      </c>
      <c r="G33" s="56">
        <v>26.66</v>
      </c>
      <c r="H33" s="56" t="s">
        <v>45</v>
      </c>
      <c r="I33" s="23"/>
    </row>
    <row r="34" spans="1:9" ht="20.100000000000001" customHeight="1" x14ac:dyDescent="0.15">
      <c r="A34" s="54">
        <v>30</v>
      </c>
      <c r="B34" s="47" t="s">
        <v>31</v>
      </c>
      <c r="C34" s="55">
        <v>4196</v>
      </c>
      <c r="D34" s="56" t="s">
        <v>45</v>
      </c>
      <c r="E34" s="56" t="s">
        <v>45</v>
      </c>
      <c r="F34" s="57">
        <f t="shared" si="0"/>
        <v>4196</v>
      </c>
      <c r="G34" s="56" t="s">
        <v>45</v>
      </c>
      <c r="H34" s="56" t="s">
        <v>45</v>
      </c>
      <c r="I34" s="23"/>
    </row>
    <row r="35" spans="1:9" ht="20.100000000000001" customHeight="1" x14ac:dyDescent="0.15">
      <c r="A35" s="54">
        <v>31</v>
      </c>
      <c r="B35" s="47" t="s">
        <v>32</v>
      </c>
      <c r="C35" s="55">
        <v>13075</v>
      </c>
      <c r="D35" s="56" t="s">
        <v>45</v>
      </c>
      <c r="E35" s="56" t="s">
        <v>45</v>
      </c>
      <c r="F35" s="57">
        <f t="shared" si="0"/>
        <v>13075</v>
      </c>
      <c r="G35" s="56" t="s">
        <v>45</v>
      </c>
      <c r="H35" s="56" t="s">
        <v>45</v>
      </c>
      <c r="I35" s="23"/>
    </row>
    <row r="36" spans="1:9" ht="20.100000000000001" customHeight="1" x14ac:dyDescent="0.15">
      <c r="A36" s="54">
        <v>32</v>
      </c>
      <c r="B36" s="47" t="s">
        <v>33</v>
      </c>
      <c r="C36" s="55">
        <v>14770</v>
      </c>
      <c r="D36" s="56" t="s">
        <v>45</v>
      </c>
      <c r="E36" s="56" t="s">
        <v>45</v>
      </c>
      <c r="F36" s="57">
        <f t="shared" si="0"/>
        <v>14770</v>
      </c>
      <c r="G36" s="56" t="s">
        <v>45</v>
      </c>
      <c r="H36" s="56" t="s">
        <v>45</v>
      </c>
      <c r="I36" s="23"/>
    </row>
    <row r="37" spans="1:9" ht="20.100000000000001" customHeight="1" thickBot="1" x14ac:dyDescent="0.2">
      <c r="A37" s="62">
        <v>33</v>
      </c>
      <c r="B37" s="63" t="s">
        <v>34</v>
      </c>
      <c r="C37" s="64">
        <v>5567</v>
      </c>
      <c r="D37" s="65" t="s">
        <v>45</v>
      </c>
      <c r="E37" s="65" t="s">
        <v>45</v>
      </c>
      <c r="F37" s="66">
        <f t="shared" si="0"/>
        <v>5567</v>
      </c>
      <c r="G37" s="65" t="s">
        <v>45</v>
      </c>
      <c r="H37" s="65" t="s">
        <v>45</v>
      </c>
      <c r="I37" s="23"/>
    </row>
    <row r="38" spans="1:9" ht="20.100000000000001" customHeight="1" thickBot="1" x14ac:dyDescent="0.2">
      <c r="A38" s="192" t="s">
        <v>35</v>
      </c>
      <c r="B38" s="192"/>
      <c r="C38" s="48">
        <f>SUM(C5:C37)</f>
        <v>297705</v>
      </c>
      <c r="D38" s="49">
        <f t="shared" ref="D38:H38" si="3">SUM(D5:D37)</f>
        <v>119.39</v>
      </c>
      <c r="E38" s="48">
        <f t="shared" si="3"/>
        <v>6583.4000000000005</v>
      </c>
      <c r="F38" s="48">
        <f t="shared" si="3"/>
        <v>297705</v>
      </c>
      <c r="G38" s="48">
        <f t="shared" si="3"/>
        <v>119.39</v>
      </c>
      <c r="H38" s="48">
        <f t="shared" si="3"/>
        <v>4310.3</v>
      </c>
      <c r="I38" s="23"/>
    </row>
    <row r="39" spans="1:9" x14ac:dyDescent="0.15">
      <c r="A39" s="24"/>
      <c r="B39" s="24"/>
      <c r="C39" s="68"/>
      <c r="D39" s="24"/>
      <c r="E39" s="24"/>
      <c r="F39" s="24"/>
      <c r="G39" s="24"/>
      <c r="H39" s="24"/>
      <c r="I39" s="23"/>
    </row>
    <row r="40" spans="1:9" x14ac:dyDescent="0.15">
      <c r="A40" s="1"/>
      <c r="B40" s="1"/>
      <c r="C40" s="69"/>
      <c r="D40" s="29"/>
      <c r="E40" s="29"/>
      <c r="F40" s="29"/>
      <c r="G40" s="25"/>
      <c r="H40" s="1"/>
      <c r="I40" s="23"/>
    </row>
    <row r="41" spans="1:9" ht="10.5" customHeight="1" x14ac:dyDescent="0.15">
      <c r="A41" s="1"/>
      <c r="B41" s="1"/>
      <c r="C41" s="69"/>
      <c r="D41" s="1"/>
      <c r="E41" s="44"/>
      <c r="F41" s="182" t="s">
        <v>61</v>
      </c>
      <c r="G41" s="182"/>
      <c r="H41" s="182"/>
      <c r="I41" s="23"/>
    </row>
    <row r="42" spans="1:9" x14ac:dyDescent="0.15">
      <c r="A42" s="1"/>
      <c r="B42" s="1"/>
      <c r="C42" s="69"/>
      <c r="D42" s="29"/>
      <c r="E42" s="29"/>
      <c r="F42" s="1"/>
      <c r="G42" s="44"/>
      <c r="H42" s="44"/>
      <c r="I42" s="23"/>
    </row>
    <row r="43" spans="1:9" x14ac:dyDescent="0.15">
      <c r="A43" s="1"/>
      <c r="B43" s="1"/>
      <c r="C43" s="69"/>
      <c r="D43" s="29"/>
      <c r="E43" s="29"/>
      <c r="F43" s="182" t="s">
        <v>62</v>
      </c>
      <c r="G43" s="182"/>
      <c r="H43" s="182"/>
      <c r="I43" s="23"/>
    </row>
    <row r="44" spans="1:9" x14ac:dyDescent="0.15">
      <c r="A44" s="1"/>
      <c r="B44" s="1"/>
      <c r="C44" s="69"/>
      <c r="D44" s="29"/>
      <c r="E44" s="29"/>
      <c r="F44" s="182" t="s">
        <v>63</v>
      </c>
      <c r="G44" s="182"/>
      <c r="H44" s="182"/>
      <c r="I44" s="23"/>
    </row>
    <row r="45" spans="1:9" x14ac:dyDescent="0.15">
      <c r="A45" s="1"/>
      <c r="B45" s="1"/>
      <c r="C45" s="69"/>
      <c r="D45" s="1"/>
      <c r="E45" s="1"/>
      <c r="F45" s="182" t="s">
        <v>64</v>
      </c>
      <c r="G45" s="182"/>
      <c r="H45" s="182"/>
      <c r="I45" s="23"/>
    </row>
    <row r="46" spans="1:9" x14ac:dyDescent="0.15">
      <c r="A46" s="1"/>
      <c r="B46" s="1"/>
      <c r="C46" s="69"/>
      <c r="D46" s="1"/>
      <c r="E46" s="1"/>
      <c r="F46" s="1"/>
      <c r="G46" s="1"/>
      <c r="H46" s="1"/>
      <c r="I46" s="23"/>
    </row>
    <row r="47" spans="1:9" x14ac:dyDescent="0.15">
      <c r="A47" s="1"/>
      <c r="B47" s="1"/>
      <c r="C47" s="69"/>
      <c r="D47" s="1"/>
      <c r="E47" s="1"/>
      <c r="F47" s="1"/>
      <c r="G47" s="1"/>
      <c r="H47" s="1"/>
      <c r="I47" s="23"/>
    </row>
    <row r="48" spans="1:9" x14ac:dyDescent="0.15">
      <c r="A48" s="1"/>
      <c r="B48" s="1"/>
      <c r="C48" s="69"/>
      <c r="D48" s="30"/>
      <c r="E48" s="30"/>
      <c r="F48" s="1"/>
      <c r="G48" s="1"/>
      <c r="H48" s="1"/>
      <c r="I48" s="23"/>
    </row>
    <row r="49" spans="1:9" x14ac:dyDescent="0.15">
      <c r="A49" s="1"/>
      <c r="B49" s="1"/>
      <c r="C49" s="69"/>
      <c r="D49" s="29"/>
      <c r="E49" s="29"/>
      <c r="F49" s="193" t="s">
        <v>65</v>
      </c>
      <c r="G49" s="193"/>
      <c r="H49" s="193"/>
      <c r="I49" s="23"/>
    </row>
    <row r="50" spans="1:9" x14ac:dyDescent="0.15">
      <c r="A50" s="1"/>
      <c r="B50" s="1"/>
      <c r="C50" s="69"/>
      <c r="D50" s="25"/>
      <c r="E50" s="25"/>
      <c r="F50" s="182" t="s">
        <v>66</v>
      </c>
      <c r="G50" s="182"/>
      <c r="H50" s="182"/>
      <c r="I50" s="23"/>
    </row>
    <row r="51" spans="1:9" x14ac:dyDescent="0.15">
      <c r="A51" s="1"/>
      <c r="B51" s="1"/>
      <c r="C51" s="69"/>
      <c r="D51" s="1"/>
      <c r="E51" s="1"/>
      <c r="F51" s="183" t="s">
        <v>67</v>
      </c>
      <c r="G51" s="183"/>
      <c r="H51" s="183"/>
      <c r="I51" s="23"/>
    </row>
    <row r="52" spans="1:9" x14ac:dyDescent="0.15">
      <c r="A52" s="3"/>
      <c r="B52" s="3"/>
      <c r="C52" s="22"/>
      <c r="D52" s="3"/>
      <c r="E52" s="3"/>
      <c r="F52" s="3"/>
      <c r="G52" s="3"/>
      <c r="H52" s="3"/>
    </row>
  </sheetData>
  <mergeCells count="14">
    <mergeCell ref="F50:H50"/>
    <mergeCell ref="F51:H51"/>
    <mergeCell ref="A1:H1"/>
    <mergeCell ref="A2:H2"/>
    <mergeCell ref="A3:A4"/>
    <mergeCell ref="B3:B4"/>
    <mergeCell ref="C4:E4"/>
    <mergeCell ref="F4:H4"/>
    <mergeCell ref="A38:B38"/>
    <mergeCell ref="F41:H41"/>
    <mergeCell ref="F43:H43"/>
    <mergeCell ref="F44:H44"/>
    <mergeCell ref="F45:H45"/>
    <mergeCell ref="F49:H49"/>
  </mergeCells>
  <pageMargins left="0.70866141732283472" right="0.70866141732283472" top="0.74803149606299213" bottom="0.74803149606299213" header="0.31496062992125984" footer="0.31496062992125984"/>
  <pageSetup paperSize="10000" scale="82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view="pageBreakPreview" zoomScaleSheetLayoutView="100" workbookViewId="0">
      <selection activeCell="B1" sqref="B1:C1"/>
    </sheetView>
  </sheetViews>
  <sheetFormatPr defaultRowHeight="14.25" x14ac:dyDescent="0.2"/>
  <cols>
    <col min="1" max="1" width="6.42578125" style="125" customWidth="1"/>
    <col min="2" max="2" width="29.7109375" style="100" customWidth="1"/>
    <col min="3" max="3" width="41.7109375" style="100" customWidth="1"/>
    <col min="4" max="16384" width="9.140625" style="100"/>
  </cols>
  <sheetData>
    <row r="1" spans="1:3" ht="28.5" customHeight="1" x14ac:dyDescent="0.2">
      <c r="B1" s="175" t="s">
        <v>153</v>
      </c>
      <c r="C1" s="175"/>
    </row>
    <row r="2" spans="1:3" ht="37.5" customHeight="1" x14ac:dyDescent="0.2">
      <c r="B2" s="177" t="s">
        <v>0</v>
      </c>
      <c r="C2" s="177"/>
    </row>
    <row r="3" spans="1:3" ht="20.100000000000001" customHeight="1" x14ac:dyDescent="0.2">
      <c r="A3" s="143" t="s">
        <v>71</v>
      </c>
      <c r="B3" s="143" t="s">
        <v>1</v>
      </c>
      <c r="C3" s="143">
        <v>2022</v>
      </c>
    </row>
    <row r="4" spans="1:3" ht="17.25" customHeight="1" x14ac:dyDescent="0.2">
      <c r="A4" s="78">
        <v>1</v>
      </c>
      <c r="B4" s="138" t="s">
        <v>3</v>
      </c>
      <c r="C4" s="150"/>
    </row>
    <row r="5" spans="1:3" ht="17.25" customHeight="1" x14ac:dyDescent="0.2">
      <c r="A5" s="78">
        <v>2</v>
      </c>
      <c r="B5" s="138" t="s">
        <v>5</v>
      </c>
      <c r="C5" s="150"/>
    </row>
    <row r="6" spans="1:3" ht="17.25" customHeight="1" x14ac:dyDescent="0.2">
      <c r="A6" s="78">
        <v>3</v>
      </c>
      <c r="B6" s="138" t="s">
        <v>6</v>
      </c>
      <c r="C6" s="150"/>
    </row>
    <row r="7" spans="1:3" ht="17.25" customHeight="1" x14ac:dyDescent="0.2">
      <c r="A7" s="78">
        <v>4</v>
      </c>
      <c r="B7" s="138" t="s">
        <v>78</v>
      </c>
      <c r="C7" s="150"/>
    </row>
    <row r="8" spans="1:3" ht="15.75" customHeight="1" x14ac:dyDescent="0.2">
      <c r="A8" s="78">
        <v>5</v>
      </c>
      <c r="B8" s="138" t="s">
        <v>9</v>
      </c>
      <c r="C8" s="150"/>
    </row>
    <row r="9" spans="1:3" ht="17.25" customHeight="1" x14ac:dyDescent="0.2">
      <c r="A9" s="78">
        <v>6</v>
      </c>
      <c r="B9" s="138" t="s">
        <v>11</v>
      </c>
      <c r="C9" s="150"/>
    </row>
    <row r="10" spans="1:3" ht="17.25" customHeight="1" x14ac:dyDescent="0.2">
      <c r="A10" s="78">
        <v>7</v>
      </c>
      <c r="B10" s="138" t="s">
        <v>12</v>
      </c>
      <c r="C10" s="150"/>
    </row>
    <row r="11" spans="1:3" ht="17.25" customHeight="1" x14ac:dyDescent="0.2">
      <c r="A11" s="78">
        <v>8</v>
      </c>
      <c r="B11" s="138" t="s">
        <v>13</v>
      </c>
      <c r="C11" s="150"/>
    </row>
    <row r="12" spans="1:3" ht="17.25" customHeight="1" x14ac:dyDescent="0.2">
      <c r="A12" s="78">
        <v>9</v>
      </c>
      <c r="B12" s="138" t="s">
        <v>14</v>
      </c>
      <c r="C12" s="150"/>
    </row>
    <row r="13" spans="1:3" ht="17.25" customHeight="1" x14ac:dyDescent="0.2">
      <c r="A13" s="78">
        <v>10</v>
      </c>
      <c r="B13" s="138" t="s">
        <v>16</v>
      </c>
      <c r="C13" s="150"/>
    </row>
    <row r="14" spans="1:3" ht="17.25" customHeight="1" x14ac:dyDescent="0.2">
      <c r="A14" s="78">
        <v>11</v>
      </c>
      <c r="B14" s="138" t="s">
        <v>4</v>
      </c>
      <c r="C14" s="150"/>
    </row>
    <row r="15" spans="1:3" ht="17.25" customHeight="1" x14ac:dyDescent="0.2">
      <c r="A15" s="78">
        <v>12</v>
      </c>
      <c r="B15" s="138" t="s">
        <v>19</v>
      </c>
      <c r="C15" s="150"/>
    </row>
    <row r="16" spans="1:3" ht="27.75" customHeight="1" x14ac:dyDescent="0.2">
      <c r="A16" s="78">
        <v>13</v>
      </c>
      <c r="B16" s="138" t="s">
        <v>18</v>
      </c>
      <c r="C16" s="150"/>
    </row>
    <row r="17" spans="1:3" ht="17.25" customHeight="1" x14ac:dyDescent="0.2">
      <c r="A17" s="78">
        <v>14</v>
      </c>
      <c r="B17" s="138" t="s">
        <v>15</v>
      </c>
      <c r="C17" s="150"/>
    </row>
    <row r="18" spans="1:3" ht="17.25" customHeight="1" x14ac:dyDescent="0.2">
      <c r="A18" s="78">
        <v>15</v>
      </c>
      <c r="B18" s="138" t="s">
        <v>25</v>
      </c>
      <c r="C18" s="150"/>
    </row>
    <row r="19" spans="1:3" ht="18.75" customHeight="1" x14ac:dyDescent="0.2">
      <c r="A19" s="78">
        <v>16</v>
      </c>
      <c r="B19" s="138" t="s">
        <v>26</v>
      </c>
      <c r="C19" s="150"/>
    </row>
    <row r="20" spans="1:3" ht="17.25" customHeight="1" x14ac:dyDescent="0.2">
      <c r="A20" s="78">
        <v>17</v>
      </c>
      <c r="B20" s="138" t="s">
        <v>28</v>
      </c>
      <c r="C20" s="150"/>
    </row>
    <row r="21" spans="1:3" x14ac:dyDescent="0.2">
      <c r="A21" s="78">
        <v>18</v>
      </c>
      <c r="B21" s="138" t="s">
        <v>27</v>
      </c>
      <c r="C21" s="150"/>
    </row>
    <row r="22" spans="1:3" ht="17.25" customHeight="1" x14ac:dyDescent="0.2">
      <c r="A22" s="78">
        <v>19</v>
      </c>
      <c r="B22" s="138" t="s">
        <v>24</v>
      </c>
      <c r="C22" s="150"/>
    </row>
    <row r="23" spans="1:3" ht="17.25" customHeight="1" x14ac:dyDescent="0.2">
      <c r="A23" s="78">
        <v>20</v>
      </c>
      <c r="B23" s="138" t="s">
        <v>21</v>
      </c>
      <c r="C23" s="150"/>
    </row>
    <row r="24" spans="1:3" ht="17.25" customHeight="1" x14ac:dyDescent="0.2">
      <c r="A24" s="78">
        <v>21</v>
      </c>
      <c r="B24" s="138" t="s">
        <v>23</v>
      </c>
      <c r="C24" s="150"/>
    </row>
    <row r="25" spans="1:3" ht="17.25" customHeight="1" x14ac:dyDescent="0.2">
      <c r="A25" s="78">
        <v>22</v>
      </c>
      <c r="B25" s="138" t="s">
        <v>31</v>
      </c>
      <c r="C25" s="150"/>
    </row>
    <row r="26" spans="1:3" ht="17.25" customHeight="1" x14ac:dyDescent="0.2">
      <c r="A26" s="78">
        <v>23</v>
      </c>
      <c r="B26" s="138" t="s">
        <v>36</v>
      </c>
      <c r="C26" s="150"/>
    </row>
    <row r="27" spans="1:3" ht="17.25" customHeight="1" x14ac:dyDescent="0.2">
      <c r="A27" s="78">
        <v>24</v>
      </c>
      <c r="B27" s="138" t="s">
        <v>30</v>
      </c>
      <c r="C27" s="150"/>
    </row>
    <row r="28" spans="1:3" ht="13.5" customHeight="1" x14ac:dyDescent="0.2">
      <c r="A28" s="78">
        <v>25</v>
      </c>
      <c r="B28" s="138" t="s">
        <v>29</v>
      </c>
      <c r="C28" s="150"/>
    </row>
    <row r="29" spans="1:3" ht="17.25" customHeight="1" x14ac:dyDescent="0.2">
      <c r="A29" s="78">
        <v>26</v>
      </c>
      <c r="B29" s="138" t="s">
        <v>32</v>
      </c>
      <c r="C29" s="150"/>
    </row>
    <row r="30" spans="1:3" ht="17.25" customHeight="1" x14ac:dyDescent="0.2">
      <c r="A30" s="78">
        <v>27</v>
      </c>
      <c r="B30" s="138" t="s">
        <v>33</v>
      </c>
      <c r="C30" s="150"/>
    </row>
    <row r="31" spans="1:3" ht="18" customHeight="1" x14ac:dyDescent="0.2">
      <c r="A31" s="78">
        <v>28</v>
      </c>
      <c r="B31" s="138" t="s">
        <v>34</v>
      </c>
      <c r="C31" s="150"/>
    </row>
    <row r="32" spans="1:3" ht="23.25" customHeight="1" x14ac:dyDescent="0.2">
      <c r="A32" s="78">
        <v>29</v>
      </c>
      <c r="B32" s="138" t="s">
        <v>7</v>
      </c>
      <c r="C32" s="150"/>
    </row>
    <row r="33" spans="1:3" ht="17.25" customHeight="1" x14ac:dyDescent="0.2">
      <c r="A33" s="78">
        <v>30</v>
      </c>
      <c r="B33" s="138" t="s">
        <v>10</v>
      </c>
      <c r="C33" s="150"/>
    </row>
    <row r="34" spans="1:3" ht="17.25" customHeight="1" x14ac:dyDescent="0.2">
      <c r="A34" s="78">
        <v>31</v>
      </c>
      <c r="B34" s="138" t="s">
        <v>20</v>
      </c>
      <c r="C34" s="150"/>
    </row>
    <row r="35" spans="1:3" ht="17.25" customHeight="1" x14ac:dyDescent="0.2">
      <c r="A35" s="78">
        <v>32</v>
      </c>
      <c r="B35" s="138" t="s">
        <v>22</v>
      </c>
      <c r="C35" s="150"/>
    </row>
    <row r="36" spans="1:3" ht="17.25" customHeight="1" x14ac:dyDescent="0.2">
      <c r="A36" s="78">
        <v>33</v>
      </c>
      <c r="B36" s="138" t="s">
        <v>17</v>
      </c>
      <c r="C36" s="150"/>
    </row>
    <row r="37" spans="1:3" ht="15" customHeight="1" x14ac:dyDescent="0.2">
      <c r="A37" s="173" t="s">
        <v>49</v>
      </c>
      <c r="B37" s="173"/>
      <c r="C37" s="152"/>
    </row>
    <row r="38" spans="1:3" x14ac:dyDescent="0.2">
      <c r="B38" s="120"/>
    </row>
    <row r="39" spans="1:3" x14ac:dyDescent="0.2">
      <c r="B39" s="120"/>
    </row>
  </sheetData>
  <sortState ref="A5:M37">
    <sortCondition ref="A5:A37"/>
  </sortState>
  <mergeCells count="3">
    <mergeCell ref="B1:C1"/>
    <mergeCell ref="B2:C2"/>
    <mergeCell ref="A37:B37"/>
  </mergeCells>
  <pageMargins left="0.2" right="0" top="0" bottom="0" header="0.3" footer="0.3"/>
  <pageSetup paperSize="10000" scale="75" orientation="landscape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view="pageBreakPreview" zoomScaleSheetLayoutView="100" workbookViewId="0">
      <selection activeCell="D9" sqref="D9"/>
    </sheetView>
  </sheetViews>
  <sheetFormatPr defaultRowHeight="14.25" x14ac:dyDescent="0.2"/>
  <cols>
    <col min="1" max="1" width="4.42578125" style="100" customWidth="1"/>
    <col min="2" max="2" width="27.42578125" style="100" customWidth="1"/>
    <col min="3" max="4" width="17.5703125" style="100" customWidth="1"/>
    <col min="5" max="16384" width="9.140625" style="100"/>
  </cols>
  <sheetData>
    <row r="1" spans="1:4" ht="29.25" customHeight="1" x14ac:dyDescent="0.2">
      <c r="A1" s="175" t="s">
        <v>154</v>
      </c>
      <c r="B1" s="175"/>
      <c r="C1" s="175"/>
      <c r="D1" s="175"/>
    </row>
    <row r="2" spans="1:4" ht="34.5" customHeight="1" x14ac:dyDescent="0.2">
      <c r="A2" s="261" t="s">
        <v>0</v>
      </c>
      <c r="B2" s="261"/>
      <c r="C2" s="261"/>
      <c r="D2" s="261"/>
    </row>
    <row r="3" spans="1:4" ht="18" customHeight="1" x14ac:dyDescent="0.2">
      <c r="A3" s="170" t="s">
        <v>46</v>
      </c>
      <c r="B3" s="170" t="s">
        <v>1</v>
      </c>
      <c r="C3" s="174">
        <v>2022</v>
      </c>
      <c r="D3" s="174"/>
    </row>
    <row r="4" spans="1:4" ht="75" x14ac:dyDescent="0.2">
      <c r="A4" s="170"/>
      <c r="B4" s="170"/>
      <c r="C4" s="143" t="s">
        <v>74</v>
      </c>
      <c r="D4" s="143" t="s">
        <v>77</v>
      </c>
    </row>
    <row r="5" spans="1:4" ht="18" customHeight="1" x14ac:dyDescent="0.2">
      <c r="A5" s="78">
        <v>1</v>
      </c>
      <c r="B5" s="138" t="s">
        <v>3</v>
      </c>
      <c r="C5" s="78"/>
      <c r="D5" s="78"/>
    </row>
    <row r="6" spans="1:4" ht="18" customHeight="1" x14ac:dyDescent="0.2">
      <c r="A6" s="78">
        <v>2</v>
      </c>
      <c r="B6" s="138" t="s">
        <v>5</v>
      </c>
      <c r="C6" s="78"/>
      <c r="D6" s="78"/>
    </row>
    <row r="7" spans="1:4" ht="18" customHeight="1" x14ac:dyDescent="0.2">
      <c r="A7" s="78">
        <v>3</v>
      </c>
      <c r="B7" s="138" t="s">
        <v>6</v>
      </c>
      <c r="C7" s="78"/>
      <c r="D7" s="78"/>
    </row>
    <row r="8" spans="1:4" ht="18" customHeight="1" x14ac:dyDescent="0.2">
      <c r="A8" s="78">
        <v>4</v>
      </c>
      <c r="B8" s="138" t="s">
        <v>78</v>
      </c>
      <c r="C8" s="78"/>
      <c r="D8" s="78"/>
    </row>
    <row r="9" spans="1:4" ht="18" customHeight="1" x14ac:dyDescent="0.2">
      <c r="A9" s="78">
        <v>5</v>
      </c>
      <c r="B9" s="138" t="s">
        <v>9</v>
      </c>
      <c r="C9" s="78"/>
      <c r="D9" s="78"/>
    </row>
    <row r="10" spans="1:4" ht="18" customHeight="1" x14ac:dyDescent="0.2">
      <c r="A10" s="78">
        <v>6</v>
      </c>
      <c r="B10" s="138" t="s">
        <v>11</v>
      </c>
      <c r="C10" s="78"/>
      <c r="D10" s="78"/>
    </row>
    <row r="11" spans="1:4" ht="18" customHeight="1" x14ac:dyDescent="0.2">
      <c r="A11" s="78">
        <v>7</v>
      </c>
      <c r="B11" s="138" t="s">
        <v>12</v>
      </c>
      <c r="C11" s="78"/>
      <c r="D11" s="78"/>
    </row>
    <row r="12" spans="1:4" ht="18" customHeight="1" x14ac:dyDescent="0.2">
      <c r="A12" s="78">
        <v>8</v>
      </c>
      <c r="B12" s="138" t="s">
        <v>13</v>
      </c>
      <c r="C12" s="78"/>
      <c r="D12" s="78"/>
    </row>
    <row r="13" spans="1:4" ht="18" customHeight="1" x14ac:dyDescent="0.2">
      <c r="A13" s="78">
        <v>9</v>
      </c>
      <c r="B13" s="138" t="s">
        <v>14</v>
      </c>
      <c r="C13" s="78"/>
      <c r="D13" s="78"/>
    </row>
    <row r="14" spans="1:4" ht="18" customHeight="1" x14ac:dyDescent="0.2">
      <c r="A14" s="78">
        <v>10</v>
      </c>
      <c r="B14" s="138" t="s">
        <v>16</v>
      </c>
      <c r="C14" s="78"/>
      <c r="D14" s="78"/>
    </row>
    <row r="15" spans="1:4" ht="18" customHeight="1" x14ac:dyDescent="0.2">
      <c r="A15" s="78">
        <v>11</v>
      </c>
      <c r="B15" s="138" t="s">
        <v>4</v>
      </c>
      <c r="C15" s="78"/>
      <c r="D15" s="78"/>
    </row>
    <row r="16" spans="1:4" ht="18" customHeight="1" x14ac:dyDescent="0.2">
      <c r="A16" s="78">
        <v>12</v>
      </c>
      <c r="B16" s="138" t="s">
        <v>19</v>
      </c>
      <c r="C16" s="78"/>
      <c r="D16" s="78"/>
    </row>
    <row r="17" spans="1:4" ht="18" customHeight="1" x14ac:dyDescent="0.2">
      <c r="A17" s="78">
        <v>13</v>
      </c>
      <c r="B17" s="138" t="s">
        <v>18</v>
      </c>
      <c r="C17" s="78"/>
      <c r="D17" s="78"/>
    </row>
    <row r="18" spans="1:4" ht="18" customHeight="1" x14ac:dyDescent="0.2">
      <c r="A18" s="78">
        <v>14</v>
      </c>
      <c r="B18" s="138" t="s">
        <v>15</v>
      </c>
      <c r="C18" s="78"/>
      <c r="D18" s="78"/>
    </row>
    <row r="19" spans="1:4" ht="18" customHeight="1" x14ac:dyDescent="0.2">
      <c r="A19" s="78">
        <v>15</v>
      </c>
      <c r="B19" s="138" t="s">
        <v>25</v>
      </c>
      <c r="C19" s="78"/>
      <c r="D19" s="78"/>
    </row>
    <row r="20" spans="1:4" ht="18" customHeight="1" x14ac:dyDescent="0.2">
      <c r="A20" s="78">
        <v>16</v>
      </c>
      <c r="B20" s="138" t="s">
        <v>26</v>
      </c>
      <c r="C20" s="78"/>
      <c r="D20" s="78"/>
    </row>
    <row r="21" spans="1:4" ht="18" customHeight="1" x14ac:dyDescent="0.2">
      <c r="A21" s="78">
        <v>17</v>
      </c>
      <c r="B21" s="138" t="s">
        <v>28</v>
      </c>
      <c r="C21" s="78"/>
      <c r="D21" s="78"/>
    </row>
    <row r="22" spans="1:4" ht="18" customHeight="1" x14ac:dyDescent="0.2">
      <c r="A22" s="78">
        <v>18</v>
      </c>
      <c r="B22" s="138" t="s">
        <v>27</v>
      </c>
      <c r="C22" s="78"/>
      <c r="D22" s="78"/>
    </row>
    <row r="23" spans="1:4" ht="18" customHeight="1" x14ac:dyDescent="0.2">
      <c r="A23" s="78">
        <v>19</v>
      </c>
      <c r="B23" s="138" t="s">
        <v>24</v>
      </c>
      <c r="C23" s="78"/>
      <c r="D23" s="78"/>
    </row>
    <row r="24" spans="1:4" ht="18" customHeight="1" x14ac:dyDescent="0.2">
      <c r="A24" s="78">
        <v>20</v>
      </c>
      <c r="B24" s="138" t="s">
        <v>21</v>
      </c>
      <c r="C24" s="78"/>
      <c r="D24" s="78"/>
    </row>
    <row r="25" spans="1:4" ht="18" customHeight="1" x14ac:dyDescent="0.2">
      <c r="A25" s="78">
        <v>21</v>
      </c>
      <c r="B25" s="138" t="s">
        <v>23</v>
      </c>
      <c r="C25" s="78"/>
      <c r="D25" s="78"/>
    </row>
    <row r="26" spans="1:4" ht="18" customHeight="1" x14ac:dyDescent="0.2">
      <c r="A26" s="78">
        <v>22</v>
      </c>
      <c r="B26" s="138" t="s">
        <v>31</v>
      </c>
      <c r="C26" s="78"/>
      <c r="D26" s="78"/>
    </row>
    <row r="27" spans="1:4" ht="18" customHeight="1" x14ac:dyDescent="0.2">
      <c r="A27" s="78">
        <v>23</v>
      </c>
      <c r="B27" s="138" t="s">
        <v>36</v>
      </c>
      <c r="C27" s="78"/>
      <c r="D27" s="78"/>
    </row>
    <row r="28" spans="1:4" ht="18" customHeight="1" x14ac:dyDescent="0.2">
      <c r="A28" s="78">
        <v>24</v>
      </c>
      <c r="B28" s="138" t="s">
        <v>30</v>
      </c>
      <c r="C28" s="78"/>
      <c r="D28" s="78"/>
    </row>
    <row r="29" spans="1:4" ht="18" customHeight="1" x14ac:dyDescent="0.2">
      <c r="A29" s="78">
        <v>25</v>
      </c>
      <c r="B29" s="138" t="s">
        <v>29</v>
      </c>
      <c r="C29" s="78"/>
      <c r="D29" s="78"/>
    </row>
    <row r="30" spans="1:4" ht="18" customHeight="1" x14ac:dyDescent="0.2">
      <c r="A30" s="78">
        <v>26</v>
      </c>
      <c r="B30" s="138" t="s">
        <v>32</v>
      </c>
      <c r="C30" s="78"/>
      <c r="D30" s="78"/>
    </row>
    <row r="31" spans="1:4" ht="18" customHeight="1" x14ac:dyDescent="0.2">
      <c r="A31" s="78">
        <v>27</v>
      </c>
      <c r="B31" s="138" t="s">
        <v>33</v>
      </c>
      <c r="C31" s="78"/>
      <c r="D31" s="78"/>
    </row>
    <row r="32" spans="1:4" ht="18" customHeight="1" x14ac:dyDescent="0.2">
      <c r="A32" s="78">
        <v>28</v>
      </c>
      <c r="B32" s="138" t="s">
        <v>34</v>
      </c>
      <c r="C32" s="78"/>
      <c r="D32" s="78"/>
    </row>
    <row r="33" spans="1:4" ht="18" customHeight="1" x14ac:dyDescent="0.2">
      <c r="A33" s="78">
        <v>29</v>
      </c>
      <c r="B33" s="138" t="s">
        <v>7</v>
      </c>
      <c r="C33" s="78"/>
      <c r="D33" s="78"/>
    </row>
    <row r="34" spans="1:4" ht="18" customHeight="1" x14ac:dyDescent="0.2">
      <c r="A34" s="78">
        <v>30</v>
      </c>
      <c r="B34" s="138" t="s">
        <v>10</v>
      </c>
      <c r="C34" s="78"/>
      <c r="D34" s="78"/>
    </row>
    <row r="35" spans="1:4" ht="18" customHeight="1" x14ac:dyDescent="0.2">
      <c r="A35" s="78">
        <v>31</v>
      </c>
      <c r="B35" s="138" t="s">
        <v>20</v>
      </c>
      <c r="C35" s="78"/>
      <c r="D35" s="78"/>
    </row>
    <row r="36" spans="1:4" ht="18" customHeight="1" x14ac:dyDescent="0.2">
      <c r="A36" s="78">
        <v>32</v>
      </c>
      <c r="B36" s="138" t="s">
        <v>22</v>
      </c>
      <c r="C36" s="78"/>
      <c r="D36" s="78"/>
    </row>
    <row r="37" spans="1:4" ht="18" customHeight="1" x14ac:dyDescent="0.2">
      <c r="A37" s="78">
        <v>33</v>
      </c>
      <c r="B37" s="138" t="s">
        <v>17</v>
      </c>
      <c r="C37" s="78"/>
      <c r="D37" s="78"/>
    </row>
    <row r="38" spans="1:4" ht="18" customHeight="1" x14ac:dyDescent="0.2">
      <c r="A38" s="194" t="s">
        <v>49</v>
      </c>
      <c r="B38" s="194"/>
      <c r="C38" s="147">
        <f t="shared" ref="C38:D38" si="0">SUM(C5:C37)</f>
        <v>0</v>
      </c>
      <c r="D38" s="147">
        <f t="shared" si="0"/>
        <v>0</v>
      </c>
    </row>
    <row r="40" spans="1:4" ht="15" x14ac:dyDescent="0.25">
      <c r="A40" s="148" t="s">
        <v>75</v>
      </c>
    </row>
    <row r="41" spans="1:4" ht="11.25" customHeight="1" x14ac:dyDescent="0.2">
      <c r="A41" s="195" t="s">
        <v>76</v>
      </c>
      <c r="B41" s="195"/>
    </row>
    <row r="42" spans="1:4" ht="26.25" customHeight="1" x14ac:dyDescent="0.2">
      <c r="A42" s="195"/>
      <c r="B42" s="195"/>
    </row>
    <row r="44" spans="1:4" ht="15" customHeight="1" x14ac:dyDescent="0.2"/>
  </sheetData>
  <sortState ref="A5:V37">
    <sortCondition ref="A5:A37"/>
  </sortState>
  <mergeCells count="7">
    <mergeCell ref="C3:D3"/>
    <mergeCell ref="A38:B38"/>
    <mergeCell ref="A41:B42"/>
    <mergeCell ref="B3:B4"/>
    <mergeCell ref="A3:A4"/>
    <mergeCell ref="A1:D1"/>
    <mergeCell ref="A2:D2"/>
  </mergeCells>
  <pageMargins left="0.5" right="0" top="0.2" bottom="0" header="0.31496062992126" footer="0.31496062992126"/>
  <pageSetup paperSize="10000" scale="62" orientation="landscape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52"/>
  <sheetViews>
    <sheetView view="pageBreakPreview" zoomScale="70" zoomScaleNormal="80" zoomScaleSheetLayoutView="70" workbookViewId="0">
      <selection activeCell="AB17" sqref="AB17"/>
    </sheetView>
  </sheetViews>
  <sheetFormatPr defaultRowHeight="10.5" x14ac:dyDescent="0.15"/>
  <cols>
    <col min="1" max="1" width="14.42578125" style="2" customWidth="1"/>
    <col min="2" max="2" width="10.7109375" style="2" customWidth="1"/>
    <col min="3" max="3" width="10.42578125" style="2" customWidth="1"/>
    <col min="4" max="4" width="10.5703125" style="2" customWidth="1"/>
    <col min="5" max="5" width="12.5703125" style="2" customWidth="1"/>
    <col min="6" max="6" width="8" style="2" customWidth="1"/>
    <col min="7" max="7" width="7.28515625" style="2" customWidth="1"/>
    <col min="8" max="8" width="12.7109375" style="2" customWidth="1"/>
    <col min="9" max="9" width="11.140625" style="2" customWidth="1"/>
    <col min="10" max="10" width="8.42578125" style="2" customWidth="1"/>
    <col min="11" max="11" width="12.140625" style="2" customWidth="1"/>
    <col min="12" max="12" width="7.140625" style="2" customWidth="1"/>
    <col min="13" max="13" width="8.7109375" style="2" customWidth="1"/>
    <col min="14" max="14" width="10.7109375" style="2" customWidth="1"/>
    <col min="15" max="15" width="7" style="2" customWidth="1"/>
    <col min="16" max="16" width="10.7109375" style="2" customWidth="1"/>
    <col min="17" max="17" width="11.42578125" style="2" customWidth="1"/>
    <col min="18" max="18" width="7.42578125" style="2" customWidth="1"/>
    <col min="19" max="19" width="8.5703125" style="2" customWidth="1"/>
    <col min="20" max="20" width="8.85546875" style="2" customWidth="1"/>
    <col min="21" max="21" width="8" style="2" customWidth="1"/>
    <col min="22" max="22" width="10.7109375" style="2" customWidth="1"/>
    <col min="23" max="23" width="11.7109375" style="2" customWidth="1"/>
    <col min="24" max="24" width="6.85546875" style="2" customWidth="1"/>
    <col min="25" max="25" width="8" style="2" customWidth="1"/>
    <col min="26" max="16384" width="9.140625" style="2"/>
  </cols>
  <sheetData>
    <row r="1" spans="1:26" ht="18.75" customHeight="1" x14ac:dyDescent="0.15">
      <c r="A1" s="196" t="s">
        <v>57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23"/>
    </row>
    <row r="2" spans="1:26" ht="21.75" customHeight="1" thickBot="1" x14ac:dyDescent="0.2">
      <c r="A2" s="197" t="s">
        <v>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23"/>
    </row>
    <row r="3" spans="1:26" ht="20.100000000000001" customHeight="1" thickBot="1" x14ac:dyDescent="0.2">
      <c r="A3" s="200" t="s">
        <v>1</v>
      </c>
      <c r="B3" s="204">
        <v>2016</v>
      </c>
      <c r="C3" s="204"/>
      <c r="D3" s="204"/>
      <c r="E3" s="204"/>
      <c r="F3" s="204"/>
      <c r="G3" s="204"/>
      <c r="H3" s="203">
        <v>2017</v>
      </c>
      <c r="I3" s="203"/>
      <c r="J3" s="203"/>
      <c r="K3" s="203"/>
      <c r="L3" s="203"/>
      <c r="M3" s="203"/>
      <c r="N3" s="203">
        <v>2018</v>
      </c>
      <c r="O3" s="203"/>
      <c r="P3" s="203"/>
      <c r="Q3" s="203"/>
      <c r="R3" s="203"/>
      <c r="S3" s="203"/>
      <c r="T3" s="203">
        <v>2019</v>
      </c>
      <c r="U3" s="203"/>
      <c r="V3" s="203"/>
      <c r="W3" s="203"/>
      <c r="X3" s="203"/>
      <c r="Y3" s="203"/>
    </row>
    <row r="4" spans="1:26" ht="20.100000000000001" customHeight="1" x14ac:dyDescent="0.15">
      <c r="A4" s="201"/>
      <c r="B4" s="198" t="s">
        <v>38</v>
      </c>
      <c r="C4" s="198" t="s">
        <v>39</v>
      </c>
      <c r="D4" s="198"/>
      <c r="E4" s="198"/>
      <c r="F4" s="198"/>
      <c r="G4" s="198"/>
      <c r="H4" s="198" t="s">
        <v>38</v>
      </c>
      <c r="I4" s="198" t="s">
        <v>39</v>
      </c>
      <c r="J4" s="198"/>
      <c r="K4" s="198"/>
      <c r="L4" s="198"/>
      <c r="M4" s="198"/>
      <c r="N4" s="198" t="s">
        <v>38</v>
      </c>
      <c r="O4" s="198" t="s">
        <v>39</v>
      </c>
      <c r="P4" s="198"/>
      <c r="Q4" s="198"/>
      <c r="R4" s="198"/>
      <c r="S4" s="198"/>
      <c r="T4" s="198" t="s">
        <v>38</v>
      </c>
      <c r="U4" s="198" t="s">
        <v>39</v>
      </c>
      <c r="V4" s="198"/>
      <c r="W4" s="198"/>
      <c r="X4" s="198"/>
      <c r="Y4" s="198"/>
    </row>
    <row r="5" spans="1:26" ht="36" customHeight="1" thickBot="1" x14ac:dyDescent="0.2">
      <c r="A5" s="202"/>
      <c r="B5" s="199"/>
      <c r="C5" s="5" t="s">
        <v>40</v>
      </c>
      <c r="D5" s="5" t="s">
        <v>41</v>
      </c>
      <c r="E5" s="5" t="s">
        <v>42</v>
      </c>
      <c r="F5" s="5" t="s">
        <v>44</v>
      </c>
      <c r="G5" s="5" t="s">
        <v>43</v>
      </c>
      <c r="H5" s="199"/>
      <c r="I5" s="5" t="s">
        <v>40</v>
      </c>
      <c r="J5" s="5" t="s">
        <v>41</v>
      </c>
      <c r="K5" s="15" t="s">
        <v>42</v>
      </c>
      <c r="L5" s="15" t="s">
        <v>44</v>
      </c>
      <c r="M5" s="15" t="s">
        <v>43</v>
      </c>
      <c r="N5" s="199"/>
      <c r="O5" s="5" t="s">
        <v>40</v>
      </c>
      <c r="P5" s="5" t="s">
        <v>41</v>
      </c>
      <c r="Q5" s="15" t="s">
        <v>42</v>
      </c>
      <c r="R5" s="15" t="s">
        <v>44</v>
      </c>
      <c r="S5" s="15" t="s">
        <v>43</v>
      </c>
      <c r="T5" s="199"/>
      <c r="U5" s="5" t="s">
        <v>40</v>
      </c>
      <c r="V5" s="5" t="s">
        <v>41</v>
      </c>
      <c r="W5" s="15" t="s">
        <v>42</v>
      </c>
      <c r="X5" s="15" t="s">
        <v>44</v>
      </c>
      <c r="Y5" s="15" t="s">
        <v>43</v>
      </c>
    </row>
    <row r="6" spans="1:26" ht="20.100000000000001" customHeight="1" x14ac:dyDescent="0.15">
      <c r="A6" s="12" t="s">
        <v>3</v>
      </c>
      <c r="B6" s="13">
        <v>20279</v>
      </c>
      <c r="C6" s="13">
        <v>20013</v>
      </c>
      <c r="D6" s="12">
        <v>12</v>
      </c>
      <c r="E6" s="12">
        <v>82</v>
      </c>
      <c r="F6" s="12">
        <v>24</v>
      </c>
      <c r="G6" s="14" t="s">
        <v>45</v>
      </c>
      <c r="H6" s="13">
        <f>SUM(I6:M6)</f>
        <v>18551</v>
      </c>
      <c r="I6" s="13">
        <v>17729</v>
      </c>
      <c r="J6" s="13">
        <f>56+81</f>
        <v>137</v>
      </c>
      <c r="K6" s="14" t="s">
        <v>45</v>
      </c>
      <c r="L6" s="14" t="s">
        <v>45</v>
      </c>
      <c r="M6" s="13">
        <v>685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6" ht="20.100000000000001" customHeight="1" x14ac:dyDescent="0.15">
      <c r="A7" s="9" t="s">
        <v>4</v>
      </c>
      <c r="B7" s="10">
        <v>17696</v>
      </c>
      <c r="C7" s="10">
        <v>17464</v>
      </c>
      <c r="D7" s="9">
        <v>34</v>
      </c>
      <c r="E7" s="9">
        <v>113</v>
      </c>
      <c r="F7" s="9">
        <v>73</v>
      </c>
      <c r="G7" s="11" t="s">
        <v>45</v>
      </c>
      <c r="H7" s="10">
        <f>SUM(I7:M7)</f>
        <v>18096</v>
      </c>
      <c r="I7" s="10">
        <v>17601</v>
      </c>
      <c r="J7" s="10">
        <f>24+41</f>
        <v>65</v>
      </c>
      <c r="K7" s="11" t="s">
        <v>45</v>
      </c>
      <c r="L7" s="11" t="s">
        <v>45</v>
      </c>
      <c r="M7" s="10">
        <v>430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6" ht="20.100000000000001" customHeight="1" x14ac:dyDescent="0.15">
      <c r="A8" s="9" t="s">
        <v>5</v>
      </c>
      <c r="B8" s="10">
        <v>26938</v>
      </c>
      <c r="C8" s="10">
        <v>26584</v>
      </c>
      <c r="D8" s="9">
        <v>50</v>
      </c>
      <c r="E8" s="9">
        <v>175</v>
      </c>
      <c r="F8" s="9">
        <v>120</v>
      </c>
      <c r="G8" s="11" t="s">
        <v>45</v>
      </c>
      <c r="H8" s="10">
        <f t="shared" ref="H8:H37" si="0">SUM(I8:M8)</f>
        <v>13057</v>
      </c>
      <c r="I8" s="10">
        <v>12357</v>
      </c>
      <c r="J8" s="10">
        <f>51+48</f>
        <v>99</v>
      </c>
      <c r="K8" s="11" t="s">
        <v>45</v>
      </c>
      <c r="L8" s="11" t="s">
        <v>45</v>
      </c>
      <c r="M8" s="10">
        <v>601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6" ht="20.100000000000001" customHeight="1" x14ac:dyDescent="0.15">
      <c r="A9" s="9" t="s">
        <v>6</v>
      </c>
      <c r="B9" s="10">
        <v>32629</v>
      </c>
      <c r="C9" s="10">
        <v>32200</v>
      </c>
      <c r="D9" s="9">
        <v>48</v>
      </c>
      <c r="E9" s="9">
        <v>169</v>
      </c>
      <c r="F9" s="9">
        <v>61</v>
      </c>
      <c r="G9" s="11" t="s">
        <v>45</v>
      </c>
      <c r="H9" s="10">
        <f t="shared" si="0"/>
        <v>19733</v>
      </c>
      <c r="I9" s="10">
        <v>18989</v>
      </c>
      <c r="J9" s="10">
        <f>56+69</f>
        <v>125</v>
      </c>
      <c r="K9" s="11" t="s">
        <v>45</v>
      </c>
      <c r="L9" s="11" t="s">
        <v>45</v>
      </c>
      <c r="M9" s="10">
        <v>619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6" ht="20.100000000000001" customHeight="1" x14ac:dyDescent="0.15">
      <c r="A10" s="9" t="s">
        <v>7</v>
      </c>
      <c r="B10" s="10">
        <v>33270</v>
      </c>
      <c r="C10" s="10">
        <v>32833</v>
      </c>
      <c r="D10" s="9">
        <v>60</v>
      </c>
      <c r="E10" s="9">
        <v>171</v>
      </c>
      <c r="F10" s="9">
        <v>50</v>
      </c>
      <c r="G10" s="11" t="s">
        <v>45</v>
      </c>
      <c r="H10" s="10">
        <f t="shared" si="0"/>
        <v>14691</v>
      </c>
      <c r="I10" s="10">
        <v>14116</v>
      </c>
      <c r="J10" s="10">
        <f>19+20</f>
        <v>39</v>
      </c>
      <c r="K10" s="11" t="s">
        <v>45</v>
      </c>
      <c r="L10" s="11" t="s">
        <v>45</v>
      </c>
      <c r="M10" s="10">
        <v>536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6" ht="20.100000000000001" customHeight="1" x14ac:dyDescent="0.15">
      <c r="A11" s="9" t="s">
        <v>8</v>
      </c>
      <c r="B11" s="10">
        <v>19227</v>
      </c>
      <c r="C11" s="10">
        <v>18974</v>
      </c>
      <c r="D11" s="9">
        <v>17</v>
      </c>
      <c r="E11" s="9">
        <v>83</v>
      </c>
      <c r="F11" s="9">
        <v>25</v>
      </c>
      <c r="G11" s="11" t="s">
        <v>45</v>
      </c>
      <c r="H11" s="10">
        <f t="shared" si="0"/>
        <v>25869</v>
      </c>
      <c r="I11" s="10">
        <v>24469</v>
      </c>
      <c r="J11" s="10">
        <f>131+155</f>
        <v>286</v>
      </c>
      <c r="K11" s="11" t="s">
        <v>45</v>
      </c>
      <c r="L11" s="11" t="s">
        <v>45</v>
      </c>
      <c r="M11" s="10">
        <v>1114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6" ht="20.100000000000001" customHeight="1" x14ac:dyDescent="0.15">
      <c r="A12" s="9" t="s">
        <v>9</v>
      </c>
      <c r="B12" s="10">
        <v>25583</v>
      </c>
      <c r="C12" s="10">
        <v>25247</v>
      </c>
      <c r="D12" s="9">
        <v>33</v>
      </c>
      <c r="E12" s="9">
        <v>123</v>
      </c>
      <c r="F12" s="9">
        <v>37</v>
      </c>
      <c r="G12" s="11" t="s">
        <v>45</v>
      </c>
      <c r="H12" s="10">
        <f t="shared" si="0"/>
        <v>32405</v>
      </c>
      <c r="I12" s="10">
        <v>29969</v>
      </c>
      <c r="J12" s="10">
        <f>430+480</f>
        <v>910</v>
      </c>
      <c r="K12" s="11" t="s">
        <v>45</v>
      </c>
      <c r="L12" s="11" t="s">
        <v>45</v>
      </c>
      <c r="M12" s="10">
        <v>1526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6" ht="20.100000000000001" customHeight="1" x14ac:dyDescent="0.15">
      <c r="A13" s="9" t="s">
        <v>10</v>
      </c>
      <c r="B13" s="10">
        <v>23113</v>
      </c>
      <c r="C13" s="10">
        <v>22809</v>
      </c>
      <c r="D13" s="9">
        <v>37</v>
      </c>
      <c r="E13" s="9">
        <v>147</v>
      </c>
      <c r="F13" s="9">
        <v>101</v>
      </c>
      <c r="G13" s="11" t="s">
        <v>45</v>
      </c>
      <c r="H13" s="10">
        <f t="shared" si="0"/>
        <v>17116</v>
      </c>
      <c r="I13" s="10">
        <v>15475</v>
      </c>
      <c r="J13" s="10">
        <f>76+103</f>
        <v>179</v>
      </c>
      <c r="K13" s="11" t="s">
        <v>45</v>
      </c>
      <c r="L13" s="11" t="s">
        <v>45</v>
      </c>
      <c r="M13" s="10">
        <v>1462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6" ht="20.100000000000001" customHeight="1" x14ac:dyDescent="0.15">
      <c r="A14" s="9" t="s">
        <v>11</v>
      </c>
      <c r="B14" s="10">
        <v>41277</v>
      </c>
      <c r="C14" s="10">
        <v>40735</v>
      </c>
      <c r="D14" s="9">
        <v>54</v>
      </c>
      <c r="E14" s="9">
        <v>257</v>
      </c>
      <c r="F14" s="9">
        <v>178</v>
      </c>
      <c r="G14" s="11" t="s">
        <v>45</v>
      </c>
      <c r="H14" s="10">
        <f t="shared" si="0"/>
        <v>14994</v>
      </c>
      <c r="I14" s="10">
        <v>13943</v>
      </c>
      <c r="J14" s="10">
        <f>71+62</f>
        <v>133</v>
      </c>
      <c r="K14" s="11" t="s">
        <v>45</v>
      </c>
      <c r="L14" s="11" t="s">
        <v>45</v>
      </c>
      <c r="M14" s="10">
        <v>918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6" ht="20.100000000000001" customHeight="1" x14ac:dyDescent="0.15">
      <c r="A15" s="9" t="s">
        <v>12</v>
      </c>
      <c r="B15" s="10">
        <v>23189</v>
      </c>
      <c r="C15" s="10">
        <v>22884</v>
      </c>
      <c r="D15" s="9">
        <v>27</v>
      </c>
      <c r="E15" s="9">
        <v>111</v>
      </c>
      <c r="F15" s="9">
        <v>37</v>
      </c>
      <c r="G15" s="11" t="s">
        <v>45</v>
      </c>
      <c r="H15" s="10">
        <f t="shared" si="0"/>
        <v>24979</v>
      </c>
      <c r="I15" s="10">
        <v>24163</v>
      </c>
      <c r="J15" s="10">
        <f>149+68</f>
        <v>217</v>
      </c>
      <c r="K15" s="11" t="s">
        <v>45</v>
      </c>
      <c r="L15" s="11" t="s">
        <v>45</v>
      </c>
      <c r="M15" s="10">
        <v>599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6" ht="20.100000000000001" customHeight="1" x14ac:dyDescent="0.15">
      <c r="A16" s="9" t="s">
        <v>13</v>
      </c>
      <c r="B16" s="10">
        <v>22624</v>
      </c>
      <c r="C16" s="10">
        <v>22327</v>
      </c>
      <c r="D16" s="9">
        <v>37</v>
      </c>
      <c r="E16" s="9">
        <v>126</v>
      </c>
      <c r="F16" s="9">
        <v>57</v>
      </c>
      <c r="G16" s="11" t="s">
        <v>45</v>
      </c>
      <c r="H16" s="10">
        <f t="shared" si="0"/>
        <v>21777</v>
      </c>
      <c r="I16" s="10">
        <v>20710</v>
      </c>
      <c r="J16" s="10">
        <f>140+162</f>
        <v>302</v>
      </c>
      <c r="K16" s="11" t="s">
        <v>45</v>
      </c>
      <c r="L16" s="11" t="s">
        <v>45</v>
      </c>
      <c r="M16" s="10">
        <v>765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20.100000000000001" customHeight="1" x14ac:dyDescent="0.15">
      <c r="A17" s="9" t="s">
        <v>14</v>
      </c>
      <c r="B17" s="10">
        <v>15192</v>
      </c>
      <c r="C17" s="10">
        <v>14992</v>
      </c>
      <c r="D17" s="9">
        <v>13</v>
      </c>
      <c r="E17" s="9">
        <v>72</v>
      </c>
      <c r="F17" s="9">
        <v>27</v>
      </c>
      <c r="G17" s="11" t="s">
        <v>45</v>
      </c>
      <c r="H17" s="10">
        <f t="shared" si="0"/>
        <v>30167</v>
      </c>
      <c r="I17" s="10">
        <v>26618</v>
      </c>
      <c r="J17" s="10">
        <f>511+815</f>
        <v>1326</v>
      </c>
      <c r="K17" s="11" t="s">
        <v>45</v>
      </c>
      <c r="L17" s="11" t="s">
        <v>45</v>
      </c>
      <c r="M17" s="10">
        <v>2223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20.100000000000001" customHeight="1" x14ac:dyDescent="0.15">
      <c r="A18" s="9" t="s">
        <v>15</v>
      </c>
      <c r="B18" s="10">
        <v>24524</v>
      </c>
      <c r="C18" s="10">
        <v>24202</v>
      </c>
      <c r="D18" s="9">
        <v>64</v>
      </c>
      <c r="E18" s="9">
        <v>156</v>
      </c>
      <c r="F18" s="9">
        <v>83</v>
      </c>
      <c r="G18" s="11" t="s">
        <v>45</v>
      </c>
      <c r="H18" s="10">
        <f t="shared" si="0"/>
        <v>17379</v>
      </c>
      <c r="I18" s="10">
        <v>15489</v>
      </c>
      <c r="J18" s="10">
        <f>369+326</f>
        <v>695</v>
      </c>
      <c r="K18" s="11" t="s">
        <v>45</v>
      </c>
      <c r="L18" s="11" t="s">
        <v>45</v>
      </c>
      <c r="M18" s="10">
        <v>1195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20.100000000000001" customHeight="1" x14ac:dyDescent="0.15">
      <c r="A19" s="9" t="s">
        <v>16</v>
      </c>
      <c r="B19" s="10">
        <v>19267</v>
      </c>
      <c r="C19" s="10">
        <v>19014</v>
      </c>
      <c r="D19" s="9">
        <v>65</v>
      </c>
      <c r="E19" s="9">
        <v>146</v>
      </c>
      <c r="F19" s="9">
        <v>135</v>
      </c>
      <c r="G19" s="11" t="s">
        <v>45</v>
      </c>
      <c r="H19" s="10">
        <f t="shared" si="0"/>
        <v>20807</v>
      </c>
      <c r="I19" s="10">
        <v>19309</v>
      </c>
      <c r="J19" s="10">
        <f>160+393</f>
        <v>553</v>
      </c>
      <c r="K19" s="11" t="s">
        <v>45</v>
      </c>
      <c r="L19" s="11" t="s">
        <v>45</v>
      </c>
      <c r="M19" s="10">
        <v>945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20.100000000000001" customHeight="1" x14ac:dyDescent="0.15">
      <c r="A20" s="9" t="s">
        <v>17</v>
      </c>
      <c r="B20" s="10">
        <v>12431</v>
      </c>
      <c r="C20" s="10">
        <v>12268</v>
      </c>
      <c r="D20" s="9">
        <v>4</v>
      </c>
      <c r="E20" s="9">
        <v>37</v>
      </c>
      <c r="F20" s="9">
        <v>7</v>
      </c>
      <c r="G20" s="11" t="s">
        <v>45</v>
      </c>
      <c r="H20" s="10">
        <f t="shared" si="0"/>
        <v>17801</v>
      </c>
      <c r="I20" s="10">
        <v>17007</v>
      </c>
      <c r="J20" s="10">
        <f>98+126</f>
        <v>224</v>
      </c>
      <c r="K20" s="11" t="s">
        <v>45</v>
      </c>
      <c r="L20" s="11" t="s">
        <v>45</v>
      </c>
      <c r="M20" s="10">
        <v>570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20.100000000000001" customHeight="1" x14ac:dyDescent="0.15">
      <c r="A21" s="9" t="s">
        <v>18</v>
      </c>
      <c r="B21" s="10">
        <v>20465</v>
      </c>
      <c r="C21" s="10">
        <v>20196</v>
      </c>
      <c r="D21" s="9">
        <v>26</v>
      </c>
      <c r="E21" s="9">
        <v>112</v>
      </c>
      <c r="F21" s="9">
        <v>54</v>
      </c>
      <c r="G21" s="11" t="s">
        <v>45</v>
      </c>
      <c r="H21" s="10">
        <f t="shared" si="0"/>
        <v>26804</v>
      </c>
      <c r="I21" s="10">
        <v>22920</v>
      </c>
      <c r="J21" s="10">
        <f>775+1423</f>
        <v>2198</v>
      </c>
      <c r="K21" s="11" t="s">
        <v>45</v>
      </c>
      <c r="L21" s="11" t="s">
        <v>45</v>
      </c>
      <c r="M21" s="10">
        <v>1686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20.100000000000001" customHeight="1" x14ac:dyDescent="0.15">
      <c r="A22" s="9" t="s">
        <v>19</v>
      </c>
      <c r="B22" s="10">
        <v>22181</v>
      </c>
      <c r="C22" s="10">
        <v>21890</v>
      </c>
      <c r="D22" s="9">
        <v>57</v>
      </c>
      <c r="E22" s="9">
        <v>172</v>
      </c>
      <c r="F22" s="9">
        <v>193</v>
      </c>
      <c r="G22" s="11" t="s">
        <v>45</v>
      </c>
      <c r="H22" s="10">
        <f t="shared" si="0"/>
        <v>14298</v>
      </c>
      <c r="I22" s="10">
        <v>12679</v>
      </c>
      <c r="J22" s="10">
        <f>259+363</f>
        <v>622</v>
      </c>
      <c r="K22" s="11" t="s">
        <v>45</v>
      </c>
      <c r="L22" s="11" t="s">
        <v>45</v>
      </c>
      <c r="M22" s="10">
        <v>997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20.100000000000001" customHeight="1" x14ac:dyDescent="0.15">
      <c r="A23" s="9" t="s">
        <v>20</v>
      </c>
      <c r="B23" s="10">
        <v>39677</v>
      </c>
      <c r="C23" s="10">
        <v>39156</v>
      </c>
      <c r="D23" s="9">
        <v>256</v>
      </c>
      <c r="E23" s="9">
        <v>310</v>
      </c>
      <c r="F23" s="9">
        <v>196</v>
      </c>
      <c r="G23" s="11" t="s">
        <v>45</v>
      </c>
      <c r="H23" s="10">
        <f t="shared" si="0"/>
        <v>10786</v>
      </c>
      <c r="I23" s="10">
        <v>10233</v>
      </c>
      <c r="J23" s="10">
        <f>87+124</f>
        <v>211</v>
      </c>
      <c r="K23" s="11" t="s">
        <v>45</v>
      </c>
      <c r="L23" s="11" t="s">
        <v>45</v>
      </c>
      <c r="M23" s="10">
        <v>342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ht="20.100000000000001" customHeight="1" x14ac:dyDescent="0.15">
      <c r="A24" s="9" t="s">
        <v>21</v>
      </c>
      <c r="B24" s="10">
        <v>23759</v>
      </c>
      <c r="C24" s="10">
        <v>23447</v>
      </c>
      <c r="D24" s="9">
        <v>71</v>
      </c>
      <c r="E24" s="9">
        <v>143</v>
      </c>
      <c r="F24" s="9">
        <v>51</v>
      </c>
      <c r="G24" s="11" t="s">
        <v>45</v>
      </c>
      <c r="H24" s="10">
        <f t="shared" si="0"/>
        <v>13065</v>
      </c>
      <c r="I24" s="10">
        <v>12193</v>
      </c>
      <c r="J24" s="10">
        <f>48+74</f>
        <v>122</v>
      </c>
      <c r="K24" s="11" t="s">
        <v>45</v>
      </c>
      <c r="L24" s="11" t="s">
        <v>45</v>
      </c>
      <c r="M24" s="10">
        <v>750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ht="20.100000000000001" customHeight="1" x14ac:dyDescent="0.15">
      <c r="A25" s="9" t="s">
        <v>22</v>
      </c>
      <c r="B25" s="10">
        <v>13780</v>
      </c>
      <c r="C25" s="10">
        <v>13599</v>
      </c>
      <c r="D25" s="9">
        <v>5</v>
      </c>
      <c r="E25" s="9">
        <v>55</v>
      </c>
      <c r="F25" s="9">
        <v>18</v>
      </c>
      <c r="G25" s="11" t="s">
        <v>45</v>
      </c>
      <c r="H25" s="10">
        <f t="shared" si="0"/>
        <v>11683</v>
      </c>
      <c r="I25" s="10">
        <v>10850</v>
      </c>
      <c r="J25" s="10">
        <f>56+79</f>
        <v>135</v>
      </c>
      <c r="K25" s="11" t="s">
        <v>45</v>
      </c>
      <c r="L25" s="11" t="s">
        <v>45</v>
      </c>
      <c r="M25" s="10">
        <v>698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ht="20.100000000000001" customHeight="1" x14ac:dyDescent="0.15">
      <c r="A26" s="9" t="s">
        <v>23</v>
      </c>
      <c r="B26" s="10">
        <v>19262</v>
      </c>
      <c r="C26" s="10">
        <v>19009</v>
      </c>
      <c r="D26" s="9">
        <v>30</v>
      </c>
      <c r="E26" s="9">
        <v>94</v>
      </c>
      <c r="F26" s="9">
        <v>26</v>
      </c>
      <c r="G26" s="11" t="s">
        <v>45</v>
      </c>
      <c r="H26" s="10">
        <f t="shared" si="0"/>
        <v>19963</v>
      </c>
      <c r="I26" s="10">
        <v>18646</v>
      </c>
      <c r="J26" s="10">
        <f>234+641</f>
        <v>875</v>
      </c>
      <c r="K26" s="11" t="s">
        <v>45</v>
      </c>
      <c r="L26" s="11" t="s">
        <v>45</v>
      </c>
      <c r="M26" s="10">
        <v>442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ht="20.100000000000001" customHeight="1" x14ac:dyDescent="0.15">
      <c r="A27" s="9" t="s">
        <v>24</v>
      </c>
      <c r="B27" s="10">
        <v>17597</v>
      </c>
      <c r="C27" s="10">
        <v>17366</v>
      </c>
      <c r="D27" s="9">
        <v>47</v>
      </c>
      <c r="E27" s="9">
        <v>109</v>
      </c>
      <c r="F27" s="9">
        <v>51</v>
      </c>
      <c r="G27" s="11" t="s">
        <v>45</v>
      </c>
      <c r="H27" s="10">
        <f t="shared" si="0"/>
        <v>20927</v>
      </c>
      <c r="I27" s="10">
        <v>18808</v>
      </c>
      <c r="J27" s="10">
        <f>421+855</f>
        <v>1276</v>
      </c>
      <c r="K27" s="11" t="s">
        <v>45</v>
      </c>
      <c r="L27" s="11" t="s">
        <v>45</v>
      </c>
      <c r="M27" s="10">
        <v>843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ht="20.100000000000001" customHeight="1" x14ac:dyDescent="0.15">
      <c r="A28" s="9" t="s">
        <v>25</v>
      </c>
      <c r="B28" s="10">
        <v>26837</v>
      </c>
      <c r="C28" s="10">
        <v>26484</v>
      </c>
      <c r="D28" s="9">
        <v>152</v>
      </c>
      <c r="E28" s="9">
        <v>207</v>
      </c>
      <c r="F28" s="9">
        <v>142</v>
      </c>
      <c r="G28" s="11" t="s">
        <v>45</v>
      </c>
      <c r="H28" s="10">
        <f t="shared" si="0"/>
        <v>13818</v>
      </c>
      <c r="I28" s="10">
        <v>13099</v>
      </c>
      <c r="J28" s="10">
        <f>83+184</f>
        <v>267</v>
      </c>
      <c r="K28" s="11" t="s">
        <v>45</v>
      </c>
      <c r="L28" s="11" t="s">
        <v>45</v>
      </c>
      <c r="M28" s="10">
        <v>452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ht="20.100000000000001" customHeight="1" x14ac:dyDescent="0.15">
      <c r="A29" s="9" t="s">
        <v>26</v>
      </c>
      <c r="B29" s="10">
        <v>48611</v>
      </c>
      <c r="C29" s="10">
        <v>47972</v>
      </c>
      <c r="D29" s="9">
        <v>183</v>
      </c>
      <c r="E29" s="9">
        <v>347</v>
      </c>
      <c r="F29" s="9">
        <v>230</v>
      </c>
      <c r="G29" s="11" t="s">
        <v>45</v>
      </c>
      <c r="H29" s="10">
        <f t="shared" si="0"/>
        <v>20662</v>
      </c>
      <c r="I29" s="10">
        <v>18704</v>
      </c>
      <c r="J29" s="10">
        <f>398+355</f>
        <v>753</v>
      </c>
      <c r="K29" s="11" t="s">
        <v>45</v>
      </c>
      <c r="L29" s="11" t="s">
        <v>45</v>
      </c>
      <c r="M29" s="10">
        <v>1205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20.100000000000001" customHeight="1" x14ac:dyDescent="0.15">
      <c r="A30" s="9" t="s">
        <v>27</v>
      </c>
      <c r="B30" s="10">
        <v>18405</v>
      </c>
      <c r="C30" s="10">
        <v>18163</v>
      </c>
      <c r="D30" s="9">
        <v>47</v>
      </c>
      <c r="E30" s="9">
        <v>111</v>
      </c>
      <c r="F30" s="9">
        <v>47</v>
      </c>
      <c r="G30" s="11" t="s">
        <v>45</v>
      </c>
      <c r="H30" s="10">
        <f t="shared" si="0"/>
        <v>35733</v>
      </c>
      <c r="I30" s="10">
        <v>31148</v>
      </c>
      <c r="J30" s="10">
        <f>473+2166</f>
        <v>2639</v>
      </c>
      <c r="K30" s="11" t="s">
        <v>45</v>
      </c>
      <c r="L30" s="11" t="s">
        <v>45</v>
      </c>
      <c r="M30" s="10">
        <v>1946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ht="20.100000000000001" customHeight="1" x14ac:dyDescent="0.15">
      <c r="A31" s="9" t="s">
        <v>28</v>
      </c>
      <c r="B31" s="10">
        <v>17449</v>
      </c>
      <c r="C31" s="10">
        <v>17220</v>
      </c>
      <c r="D31" s="9">
        <v>24</v>
      </c>
      <c r="E31" s="9">
        <v>95</v>
      </c>
      <c r="F31" s="9">
        <v>42</v>
      </c>
      <c r="G31" s="11" t="s">
        <v>45</v>
      </c>
      <c r="H31" s="10">
        <f t="shared" si="0"/>
        <v>20062</v>
      </c>
      <c r="I31" s="10">
        <v>18315</v>
      </c>
      <c r="J31" s="10">
        <f>127+205</f>
        <v>332</v>
      </c>
      <c r="K31" s="11" t="s">
        <v>45</v>
      </c>
      <c r="L31" s="11" t="s">
        <v>45</v>
      </c>
      <c r="M31" s="10">
        <v>1415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ht="20.100000000000001" customHeight="1" x14ac:dyDescent="0.15">
      <c r="A32" s="9" t="s">
        <v>29</v>
      </c>
      <c r="B32" s="10">
        <v>18197</v>
      </c>
      <c r="C32" s="10">
        <v>17958</v>
      </c>
      <c r="D32" s="9">
        <v>13</v>
      </c>
      <c r="E32" s="9">
        <v>86</v>
      </c>
      <c r="F32" s="9">
        <v>36</v>
      </c>
      <c r="G32" s="11" t="s">
        <v>45</v>
      </c>
      <c r="H32" s="10">
        <f t="shared" si="0"/>
        <v>26452</v>
      </c>
      <c r="I32" s="10">
        <v>23023</v>
      </c>
      <c r="J32" s="10">
        <f>467+1611</f>
        <v>2078</v>
      </c>
      <c r="K32" s="11" t="s">
        <v>45</v>
      </c>
      <c r="L32" s="11" t="s">
        <v>45</v>
      </c>
      <c r="M32" s="10">
        <v>1351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6" ht="20.100000000000001" customHeight="1" x14ac:dyDescent="0.15">
      <c r="A33" s="9" t="s">
        <v>30</v>
      </c>
      <c r="B33" s="10">
        <v>8510</v>
      </c>
      <c r="C33" s="10">
        <v>8398</v>
      </c>
      <c r="D33" s="9">
        <v>3</v>
      </c>
      <c r="E33" s="9">
        <v>35</v>
      </c>
      <c r="F33" s="9">
        <v>13</v>
      </c>
      <c r="G33" s="11" t="s">
        <v>45</v>
      </c>
      <c r="H33" s="10">
        <f t="shared" si="0"/>
        <v>43437</v>
      </c>
      <c r="I33" s="10">
        <v>36532</v>
      </c>
      <c r="J33" s="10">
        <f>761+2510</f>
        <v>3271</v>
      </c>
      <c r="K33" s="11" t="s">
        <v>45</v>
      </c>
      <c r="L33" s="11" t="s">
        <v>45</v>
      </c>
      <c r="M33" s="10">
        <v>3634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6" ht="20.100000000000001" customHeight="1" x14ac:dyDescent="0.15">
      <c r="A34" s="9" t="s">
        <v>36</v>
      </c>
      <c r="B34" s="10">
        <v>17597</v>
      </c>
      <c r="C34" s="10">
        <v>17366</v>
      </c>
      <c r="D34" s="9">
        <v>49</v>
      </c>
      <c r="E34" s="9">
        <v>94</v>
      </c>
      <c r="F34" s="9">
        <v>16</v>
      </c>
      <c r="G34" s="11" t="s">
        <v>45</v>
      </c>
      <c r="H34" s="10">
        <f t="shared" si="0"/>
        <v>20255</v>
      </c>
      <c r="I34" s="10">
        <v>18021</v>
      </c>
      <c r="J34" s="10">
        <f>407+1167</f>
        <v>1574</v>
      </c>
      <c r="K34" s="11" t="s">
        <v>45</v>
      </c>
      <c r="L34" s="11" t="s">
        <v>45</v>
      </c>
      <c r="M34" s="10">
        <v>660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6" ht="20.100000000000001" customHeight="1" x14ac:dyDescent="0.15">
      <c r="A35" s="9" t="s">
        <v>31</v>
      </c>
      <c r="B35" s="10">
        <v>15273</v>
      </c>
      <c r="C35" s="10">
        <v>15072</v>
      </c>
      <c r="D35" s="9">
        <v>45</v>
      </c>
      <c r="E35" s="9">
        <v>80</v>
      </c>
      <c r="F35" s="9">
        <v>8</v>
      </c>
      <c r="G35" s="11" t="s">
        <v>45</v>
      </c>
      <c r="H35" s="10">
        <f t="shared" si="0"/>
        <v>19800</v>
      </c>
      <c r="I35" s="10">
        <v>15207</v>
      </c>
      <c r="J35" s="10">
        <f>2040+1897</f>
        <v>3937</v>
      </c>
      <c r="K35" s="11" t="s">
        <v>45</v>
      </c>
      <c r="L35" s="11" t="s">
        <v>45</v>
      </c>
      <c r="M35" s="10">
        <v>656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6" ht="20.100000000000001" customHeight="1" x14ac:dyDescent="0.15">
      <c r="A36" s="9" t="s">
        <v>32</v>
      </c>
      <c r="B36" s="10">
        <v>6311</v>
      </c>
      <c r="C36" s="10">
        <v>6228</v>
      </c>
      <c r="D36" s="9">
        <v>14</v>
      </c>
      <c r="E36" s="9">
        <v>30</v>
      </c>
      <c r="F36" s="9">
        <v>3</v>
      </c>
      <c r="G36" s="11" t="s">
        <v>45</v>
      </c>
      <c r="H36" s="10">
        <f t="shared" si="0"/>
        <v>17541</v>
      </c>
      <c r="I36" s="10">
        <v>16277</v>
      </c>
      <c r="J36" s="10">
        <f>362+168</f>
        <v>530</v>
      </c>
      <c r="K36" s="11" t="s">
        <v>45</v>
      </c>
      <c r="L36" s="11" t="s">
        <v>45</v>
      </c>
      <c r="M36" s="10">
        <v>734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6" ht="20.100000000000001" customHeight="1" x14ac:dyDescent="0.15">
      <c r="A37" s="9" t="s">
        <v>33</v>
      </c>
      <c r="B37" s="10">
        <v>14661</v>
      </c>
      <c r="C37" s="10">
        <v>14468</v>
      </c>
      <c r="D37" s="9">
        <v>15</v>
      </c>
      <c r="E37" s="9">
        <v>59</v>
      </c>
      <c r="F37" s="9">
        <v>10</v>
      </c>
      <c r="G37" s="11" t="s">
        <v>45</v>
      </c>
      <c r="H37" s="10">
        <f t="shared" si="0"/>
        <v>15975</v>
      </c>
      <c r="I37" s="10">
        <v>14722</v>
      </c>
      <c r="J37" s="10">
        <f>190+124</f>
        <v>314</v>
      </c>
      <c r="K37" s="11" t="s">
        <v>45</v>
      </c>
      <c r="L37" s="11" t="s">
        <v>45</v>
      </c>
      <c r="M37" s="10">
        <v>939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6" ht="20.100000000000001" customHeight="1" thickBot="1" x14ac:dyDescent="0.2">
      <c r="A38" s="16" t="s">
        <v>34</v>
      </c>
      <c r="B38" s="17">
        <v>18194</v>
      </c>
      <c r="C38" s="17">
        <v>17955</v>
      </c>
      <c r="D38" s="16">
        <v>34</v>
      </c>
      <c r="E38" s="16">
        <v>92</v>
      </c>
      <c r="F38" s="16">
        <v>23</v>
      </c>
      <c r="G38" s="18" t="s">
        <v>45</v>
      </c>
      <c r="H38" s="17">
        <f>SUM(I38:M38)</f>
        <v>8485</v>
      </c>
      <c r="I38" s="17">
        <v>7278</v>
      </c>
      <c r="J38" s="17">
        <f>57+79</f>
        <v>136</v>
      </c>
      <c r="K38" s="18" t="s">
        <v>45</v>
      </c>
      <c r="L38" s="18" t="s">
        <v>45</v>
      </c>
      <c r="M38" s="17">
        <v>1071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6" ht="20.100000000000001" customHeight="1" thickBot="1" x14ac:dyDescent="0.2">
      <c r="A39" s="19" t="s">
        <v>35</v>
      </c>
      <c r="B39" s="41">
        <v>724003</v>
      </c>
      <c r="C39" s="41">
        <f>SUM(C6:C38)</f>
        <v>714493</v>
      </c>
      <c r="D39" s="41">
        <v>1413</v>
      </c>
      <c r="E39" s="41">
        <v>4199</v>
      </c>
      <c r="F39" s="41">
        <v>2174</v>
      </c>
      <c r="G39" s="20" t="s">
        <v>45</v>
      </c>
      <c r="H39" s="41">
        <f>SUM(H6:H38)</f>
        <v>667168</v>
      </c>
      <c r="I39" s="41">
        <f>SUM(I6:I38)</f>
        <v>606599</v>
      </c>
      <c r="J39" s="41">
        <f>SUM(J6:J38)</f>
        <v>26560</v>
      </c>
      <c r="K39" s="20" t="s">
        <v>45</v>
      </c>
      <c r="L39" s="20" t="s">
        <v>45</v>
      </c>
      <c r="M39" s="41">
        <f>SUM(M6:M38)</f>
        <v>34009</v>
      </c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6" x14ac:dyDescent="0.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42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3"/>
    </row>
    <row r="41" spans="1:26" ht="1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82" t="s">
        <v>61</v>
      </c>
      <c r="U41" s="182"/>
      <c r="V41" s="182"/>
      <c r="W41" s="182"/>
      <c r="X41" s="1"/>
      <c r="Y41" s="1"/>
      <c r="Z41" s="23"/>
    </row>
    <row r="42" spans="1:26" ht="10.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40"/>
      <c r="W42" s="40"/>
      <c r="X42" s="1"/>
      <c r="Y42" s="1"/>
      <c r="Z42" s="23"/>
    </row>
    <row r="43" spans="1:26" ht="18" customHeight="1" x14ac:dyDescent="0.15">
      <c r="A43" s="4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82" t="s">
        <v>62</v>
      </c>
      <c r="U43" s="182"/>
      <c r="V43" s="182"/>
      <c r="W43" s="182"/>
      <c r="X43" s="1"/>
      <c r="Y43" s="1"/>
      <c r="Z43" s="23"/>
    </row>
    <row r="44" spans="1:26" ht="1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82" t="s">
        <v>63</v>
      </c>
      <c r="U44" s="182"/>
      <c r="V44" s="182"/>
      <c r="W44" s="182"/>
      <c r="X44" s="1"/>
      <c r="Y44" s="1"/>
      <c r="Z44" s="23"/>
    </row>
    <row r="45" spans="1:26" ht="1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82" t="s">
        <v>64</v>
      </c>
      <c r="U45" s="182"/>
      <c r="V45" s="182"/>
      <c r="W45" s="182"/>
      <c r="X45" s="1"/>
      <c r="Y45" s="1"/>
      <c r="Z45" s="23"/>
    </row>
    <row r="46" spans="1:26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23"/>
    </row>
    <row r="47" spans="1:26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23"/>
    </row>
    <row r="48" spans="1:26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23"/>
    </row>
    <row r="49" spans="1:26" ht="1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93" t="s">
        <v>65</v>
      </c>
      <c r="U49" s="193"/>
      <c r="V49" s="193"/>
      <c r="W49" s="193"/>
      <c r="X49" s="1"/>
      <c r="Y49" s="1"/>
      <c r="Z49" s="23"/>
    </row>
    <row r="50" spans="1:26" ht="1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82" t="s">
        <v>66</v>
      </c>
      <c r="U50" s="182"/>
      <c r="V50" s="182"/>
      <c r="W50" s="182"/>
      <c r="X50" s="1"/>
      <c r="Y50" s="1"/>
      <c r="Z50" s="23"/>
    </row>
    <row r="51" spans="1:26" ht="1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82" t="s">
        <v>67</v>
      </c>
      <c r="U51" s="182"/>
      <c r="V51" s="182"/>
      <c r="W51" s="182"/>
      <c r="X51" s="1"/>
      <c r="Y51" s="1"/>
      <c r="Z51" s="23"/>
    </row>
    <row r="52" spans="1:26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</sheetData>
  <mergeCells count="22">
    <mergeCell ref="T45:W45"/>
    <mergeCell ref="T49:W49"/>
    <mergeCell ref="T50:W50"/>
    <mergeCell ref="T51:W51"/>
    <mergeCell ref="A3:A5"/>
    <mergeCell ref="H3:M3"/>
    <mergeCell ref="N3:S3"/>
    <mergeCell ref="T3:Y3"/>
    <mergeCell ref="C4:G4"/>
    <mergeCell ref="B4:B5"/>
    <mergeCell ref="H4:H5"/>
    <mergeCell ref="U4:Y4"/>
    <mergeCell ref="B3:G3"/>
    <mergeCell ref="I4:M4"/>
    <mergeCell ref="N4:N5"/>
    <mergeCell ref="O4:S4"/>
    <mergeCell ref="A1:Y1"/>
    <mergeCell ref="A2:Y2"/>
    <mergeCell ref="T41:W41"/>
    <mergeCell ref="T43:W43"/>
    <mergeCell ref="T44:W44"/>
    <mergeCell ref="T4:T5"/>
  </mergeCells>
  <pageMargins left="0.59" right="0.70866141732283472" top="0.32" bottom="0.45" header="0.21" footer="0.31496062992125984"/>
  <pageSetup paperSize="5" scale="60" orientation="landscape" horizontalDpi="4294967293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zoomScaleNormal="100" zoomScaleSheetLayoutView="100" workbookViewId="0">
      <selection activeCell="C29" sqref="C29"/>
    </sheetView>
  </sheetViews>
  <sheetFormatPr defaultRowHeight="14.25" x14ac:dyDescent="0.2"/>
  <cols>
    <col min="1" max="1" width="6" style="125" customWidth="1"/>
    <col min="2" max="2" width="23.28515625" style="100" customWidth="1"/>
    <col min="3" max="3" width="10.5703125" style="100" customWidth="1"/>
    <col min="4" max="4" width="11.140625" style="100" customWidth="1"/>
    <col min="5" max="16384" width="9.140625" style="100"/>
  </cols>
  <sheetData>
    <row r="1" spans="1:4" ht="43.5" customHeight="1" x14ac:dyDescent="0.2">
      <c r="B1" s="205" t="s">
        <v>155</v>
      </c>
      <c r="C1" s="205"/>
      <c r="D1" s="205"/>
    </row>
    <row r="2" spans="1:4" ht="43.5" customHeight="1" x14ac:dyDescent="0.2">
      <c r="B2" s="177" t="s">
        <v>0</v>
      </c>
      <c r="C2" s="177"/>
      <c r="D2" s="177"/>
    </row>
    <row r="3" spans="1:4" ht="14.25" customHeight="1" x14ac:dyDescent="0.2">
      <c r="A3" s="174" t="s">
        <v>71</v>
      </c>
      <c r="B3" s="174" t="s">
        <v>1</v>
      </c>
      <c r="C3" s="143" t="s">
        <v>47</v>
      </c>
      <c r="D3" s="143" t="s">
        <v>48</v>
      </c>
    </row>
    <row r="4" spans="1:4" ht="20.100000000000001" customHeight="1" x14ac:dyDescent="0.2">
      <c r="A4" s="174"/>
      <c r="B4" s="174"/>
      <c r="C4" s="174">
        <v>2022</v>
      </c>
      <c r="D4" s="174"/>
    </row>
    <row r="5" spans="1:4" ht="20.100000000000001" customHeight="1" x14ac:dyDescent="0.2">
      <c r="A5" s="78">
        <v>1</v>
      </c>
      <c r="B5" s="138" t="s">
        <v>3</v>
      </c>
      <c r="C5" s="135"/>
      <c r="D5" s="135"/>
    </row>
    <row r="6" spans="1:4" ht="20.100000000000001" customHeight="1" x14ac:dyDescent="0.2">
      <c r="A6" s="78">
        <v>2</v>
      </c>
      <c r="B6" s="138" t="s">
        <v>5</v>
      </c>
      <c r="C6" s="135"/>
      <c r="D6" s="135"/>
    </row>
    <row r="7" spans="1:4" ht="20.100000000000001" customHeight="1" x14ac:dyDescent="0.2">
      <c r="A7" s="78">
        <v>3</v>
      </c>
      <c r="B7" s="138" t="s">
        <v>6</v>
      </c>
      <c r="C7" s="135"/>
      <c r="D7" s="135"/>
    </row>
    <row r="8" spans="1:4" ht="20.100000000000001" customHeight="1" x14ac:dyDescent="0.2">
      <c r="A8" s="78">
        <v>4</v>
      </c>
      <c r="B8" s="138" t="s">
        <v>78</v>
      </c>
      <c r="C8" s="135"/>
      <c r="D8" s="135"/>
    </row>
    <row r="9" spans="1:4" ht="20.100000000000001" customHeight="1" x14ac:dyDescent="0.2">
      <c r="A9" s="78">
        <v>5</v>
      </c>
      <c r="B9" s="138" t="s">
        <v>9</v>
      </c>
      <c r="C9" s="135"/>
      <c r="D9" s="135"/>
    </row>
    <row r="10" spans="1:4" ht="20.100000000000001" customHeight="1" x14ac:dyDescent="0.2">
      <c r="A10" s="78">
        <v>6</v>
      </c>
      <c r="B10" s="138" t="s">
        <v>11</v>
      </c>
      <c r="C10" s="135"/>
      <c r="D10" s="135"/>
    </row>
    <row r="11" spans="1:4" ht="20.100000000000001" customHeight="1" x14ac:dyDescent="0.2">
      <c r="A11" s="78">
        <v>7</v>
      </c>
      <c r="B11" s="138" t="s">
        <v>12</v>
      </c>
      <c r="C11" s="135"/>
      <c r="D11" s="135"/>
    </row>
    <row r="12" spans="1:4" ht="20.100000000000001" customHeight="1" x14ac:dyDescent="0.2">
      <c r="A12" s="78">
        <v>8</v>
      </c>
      <c r="B12" s="138" t="s">
        <v>13</v>
      </c>
      <c r="C12" s="135"/>
      <c r="D12" s="135"/>
    </row>
    <row r="13" spans="1:4" ht="20.100000000000001" customHeight="1" x14ac:dyDescent="0.2">
      <c r="A13" s="78">
        <v>9</v>
      </c>
      <c r="B13" s="138" t="s">
        <v>14</v>
      </c>
      <c r="C13" s="135"/>
      <c r="D13" s="135"/>
    </row>
    <row r="14" spans="1:4" ht="20.100000000000001" customHeight="1" x14ac:dyDescent="0.2">
      <c r="A14" s="78">
        <v>10</v>
      </c>
      <c r="B14" s="138" t="s">
        <v>16</v>
      </c>
      <c r="C14" s="135"/>
      <c r="D14" s="135"/>
    </row>
    <row r="15" spans="1:4" ht="20.100000000000001" customHeight="1" x14ac:dyDescent="0.2">
      <c r="A15" s="78">
        <v>11</v>
      </c>
      <c r="B15" s="138" t="s">
        <v>4</v>
      </c>
      <c r="C15" s="135"/>
      <c r="D15" s="135"/>
    </row>
    <row r="16" spans="1:4" ht="20.100000000000001" customHeight="1" x14ac:dyDescent="0.2">
      <c r="A16" s="78">
        <v>12</v>
      </c>
      <c r="B16" s="138" t="s">
        <v>19</v>
      </c>
      <c r="C16" s="135"/>
      <c r="D16" s="135"/>
    </row>
    <row r="17" spans="1:4" ht="20.100000000000001" customHeight="1" x14ac:dyDescent="0.2">
      <c r="A17" s="78">
        <v>13</v>
      </c>
      <c r="B17" s="138" t="s">
        <v>18</v>
      </c>
      <c r="C17" s="135"/>
      <c r="D17" s="135"/>
    </row>
    <row r="18" spans="1:4" ht="20.100000000000001" customHeight="1" x14ac:dyDescent="0.2">
      <c r="A18" s="78">
        <v>14</v>
      </c>
      <c r="B18" s="138" t="s">
        <v>15</v>
      </c>
      <c r="C18" s="135"/>
      <c r="D18" s="135"/>
    </row>
    <row r="19" spans="1:4" ht="20.100000000000001" customHeight="1" x14ac:dyDescent="0.2">
      <c r="A19" s="78">
        <v>15</v>
      </c>
      <c r="B19" s="138" t="s">
        <v>25</v>
      </c>
      <c r="C19" s="135"/>
      <c r="D19" s="135"/>
    </row>
    <row r="20" spans="1:4" ht="20.100000000000001" customHeight="1" x14ac:dyDescent="0.2">
      <c r="A20" s="78">
        <v>16</v>
      </c>
      <c r="B20" s="138" t="s">
        <v>26</v>
      </c>
      <c r="C20" s="135"/>
      <c r="D20" s="135"/>
    </row>
    <row r="21" spans="1:4" ht="20.100000000000001" customHeight="1" x14ac:dyDescent="0.2">
      <c r="A21" s="78">
        <v>17</v>
      </c>
      <c r="B21" s="138" t="s">
        <v>28</v>
      </c>
      <c r="C21" s="135"/>
      <c r="D21" s="135"/>
    </row>
    <row r="22" spans="1:4" ht="20.100000000000001" customHeight="1" x14ac:dyDescent="0.2">
      <c r="A22" s="78">
        <v>18</v>
      </c>
      <c r="B22" s="138" t="s">
        <v>27</v>
      </c>
      <c r="C22" s="135"/>
      <c r="D22" s="135"/>
    </row>
    <row r="23" spans="1:4" ht="20.100000000000001" customHeight="1" x14ac:dyDescent="0.2">
      <c r="A23" s="78">
        <v>19</v>
      </c>
      <c r="B23" s="138" t="s">
        <v>24</v>
      </c>
      <c r="C23" s="135"/>
      <c r="D23" s="135"/>
    </row>
    <row r="24" spans="1:4" ht="20.100000000000001" customHeight="1" x14ac:dyDescent="0.2">
      <c r="A24" s="78">
        <v>20</v>
      </c>
      <c r="B24" s="138" t="s">
        <v>21</v>
      </c>
      <c r="C24" s="135"/>
      <c r="D24" s="135"/>
    </row>
    <row r="25" spans="1:4" ht="20.100000000000001" customHeight="1" x14ac:dyDescent="0.2">
      <c r="A25" s="78">
        <v>21</v>
      </c>
      <c r="B25" s="138" t="s">
        <v>23</v>
      </c>
      <c r="C25" s="135"/>
      <c r="D25" s="135"/>
    </row>
    <row r="26" spans="1:4" ht="20.100000000000001" customHeight="1" x14ac:dyDescent="0.2">
      <c r="A26" s="78">
        <v>22</v>
      </c>
      <c r="B26" s="138" t="s">
        <v>31</v>
      </c>
      <c r="C26" s="135"/>
      <c r="D26" s="135"/>
    </row>
    <row r="27" spans="1:4" ht="20.100000000000001" customHeight="1" x14ac:dyDescent="0.2">
      <c r="A27" s="78">
        <v>23</v>
      </c>
      <c r="B27" s="138" t="s">
        <v>36</v>
      </c>
      <c r="C27" s="135"/>
      <c r="D27" s="135"/>
    </row>
    <row r="28" spans="1:4" ht="20.100000000000001" customHeight="1" x14ac:dyDescent="0.2">
      <c r="A28" s="78">
        <v>24</v>
      </c>
      <c r="B28" s="138" t="s">
        <v>30</v>
      </c>
      <c r="C28" s="135"/>
      <c r="D28" s="135"/>
    </row>
    <row r="29" spans="1:4" ht="20.100000000000001" customHeight="1" x14ac:dyDescent="0.2">
      <c r="A29" s="78">
        <v>25</v>
      </c>
      <c r="B29" s="138" t="s">
        <v>29</v>
      </c>
      <c r="C29" s="135"/>
      <c r="D29" s="135"/>
    </row>
    <row r="30" spans="1:4" ht="20.100000000000001" customHeight="1" x14ac:dyDescent="0.2">
      <c r="A30" s="78">
        <v>26</v>
      </c>
      <c r="B30" s="138" t="s">
        <v>32</v>
      </c>
      <c r="C30" s="135"/>
      <c r="D30" s="135"/>
    </row>
    <row r="31" spans="1:4" ht="20.100000000000001" customHeight="1" x14ac:dyDescent="0.2">
      <c r="A31" s="78">
        <v>27</v>
      </c>
      <c r="B31" s="138" t="s">
        <v>33</v>
      </c>
      <c r="C31" s="135"/>
      <c r="D31" s="135"/>
    </row>
    <row r="32" spans="1:4" ht="20.100000000000001" customHeight="1" x14ac:dyDescent="0.2">
      <c r="A32" s="78">
        <v>28</v>
      </c>
      <c r="B32" s="138" t="s">
        <v>34</v>
      </c>
      <c r="C32" s="135"/>
      <c r="D32" s="135"/>
    </row>
    <row r="33" spans="1:4" ht="20.100000000000001" customHeight="1" x14ac:dyDescent="0.2">
      <c r="A33" s="78">
        <v>29</v>
      </c>
      <c r="B33" s="138" t="s">
        <v>7</v>
      </c>
      <c r="C33" s="135"/>
      <c r="D33" s="135"/>
    </row>
    <row r="34" spans="1:4" ht="20.100000000000001" customHeight="1" x14ac:dyDescent="0.2">
      <c r="A34" s="78">
        <v>30</v>
      </c>
      <c r="B34" s="138" t="s">
        <v>10</v>
      </c>
      <c r="C34" s="135"/>
      <c r="D34" s="135"/>
    </row>
    <row r="35" spans="1:4" ht="20.100000000000001" customHeight="1" x14ac:dyDescent="0.2">
      <c r="A35" s="78">
        <v>31</v>
      </c>
      <c r="B35" s="138" t="s">
        <v>20</v>
      </c>
      <c r="C35" s="135"/>
      <c r="D35" s="135"/>
    </row>
    <row r="36" spans="1:4" ht="20.100000000000001" customHeight="1" x14ac:dyDescent="0.2">
      <c r="A36" s="78">
        <v>32</v>
      </c>
      <c r="B36" s="138" t="s">
        <v>22</v>
      </c>
      <c r="C36" s="135"/>
      <c r="D36" s="135"/>
    </row>
    <row r="37" spans="1:4" ht="20.100000000000001" customHeight="1" x14ac:dyDescent="0.2">
      <c r="A37" s="78">
        <v>33</v>
      </c>
      <c r="B37" s="138" t="s">
        <v>17</v>
      </c>
      <c r="C37" s="135"/>
      <c r="D37" s="135"/>
    </row>
    <row r="38" spans="1:4" ht="20.100000000000001" customHeight="1" x14ac:dyDescent="0.2">
      <c r="A38" s="206" t="s">
        <v>49</v>
      </c>
      <c r="B38" s="206"/>
      <c r="C38" s="136">
        <f>SUM(C5:C37)</f>
        <v>0</v>
      </c>
      <c r="D38" s="144">
        <f t="shared" ref="D38" si="0">SUM(D5:D37)</f>
        <v>0</v>
      </c>
    </row>
    <row r="56" spans="4:4" x14ac:dyDescent="0.2">
      <c r="D56" s="100">
        <v>2021</v>
      </c>
    </row>
    <row r="57" spans="4:4" x14ac:dyDescent="0.2">
      <c r="D57" s="146">
        <v>736579</v>
      </c>
    </row>
    <row r="58" spans="4:4" x14ac:dyDescent="0.2">
      <c r="D58" s="146">
        <v>11907</v>
      </c>
    </row>
  </sheetData>
  <sortState ref="A5:AF37">
    <sortCondition ref="A5:A37"/>
  </sortState>
  <mergeCells count="6">
    <mergeCell ref="B1:D1"/>
    <mergeCell ref="A38:B38"/>
    <mergeCell ref="B3:B4"/>
    <mergeCell ref="A3:A4"/>
    <mergeCell ref="B2:D2"/>
    <mergeCell ref="C4:D4"/>
  </mergeCells>
  <pageMargins left="0.5" right="0" top="0" bottom="0" header="0.31496062992126" footer="0.31496062992126"/>
  <pageSetup paperSize="10000" scale="71" orientation="landscape" horizontalDpi="360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0"/>
  <sheetViews>
    <sheetView view="pageBreakPreview" zoomScale="90" zoomScaleSheetLayoutView="90" workbookViewId="0">
      <selection sqref="A1:E1"/>
    </sheetView>
  </sheetViews>
  <sheetFormatPr defaultRowHeight="10.5" x14ac:dyDescent="0.15"/>
  <cols>
    <col min="1" max="1" width="57.5703125" style="2" customWidth="1"/>
    <col min="2" max="5" width="15.7109375" style="2" customWidth="1"/>
    <col min="6" max="16384" width="9.140625" style="2"/>
  </cols>
  <sheetData>
    <row r="1" spans="1:7" ht="20.100000000000001" customHeight="1" x14ac:dyDescent="0.15">
      <c r="A1" s="208" t="s">
        <v>50</v>
      </c>
      <c r="B1" s="209"/>
      <c r="C1" s="209"/>
      <c r="D1" s="209"/>
      <c r="E1" s="210"/>
      <c r="F1" s="23"/>
    </row>
    <row r="2" spans="1:7" ht="20.100000000000001" customHeight="1" thickBot="1" x14ac:dyDescent="0.2">
      <c r="A2" s="187" t="s">
        <v>0</v>
      </c>
      <c r="B2" s="188"/>
      <c r="C2" s="188"/>
      <c r="D2" s="188"/>
      <c r="E2" s="189"/>
      <c r="F2" s="23"/>
    </row>
    <row r="3" spans="1:7" ht="20.100000000000001" customHeight="1" thickBot="1" x14ac:dyDescent="0.2">
      <c r="A3" s="198" t="s">
        <v>51</v>
      </c>
      <c r="B3" s="207">
        <v>2018</v>
      </c>
      <c r="C3" s="207"/>
      <c r="D3" s="207">
        <v>2019</v>
      </c>
      <c r="E3" s="207"/>
    </row>
    <row r="4" spans="1:7" ht="38.25" customHeight="1" thickBot="1" x14ac:dyDescent="0.2">
      <c r="A4" s="199"/>
      <c r="B4" s="6" t="s">
        <v>49</v>
      </c>
      <c r="C4" s="6" t="s">
        <v>52</v>
      </c>
      <c r="D4" s="6" t="s">
        <v>49</v>
      </c>
      <c r="E4" s="6" t="s">
        <v>52</v>
      </c>
    </row>
    <row r="5" spans="1:7" ht="20.100000000000001" customHeight="1" x14ac:dyDescent="0.15">
      <c r="A5" s="4" t="s">
        <v>53</v>
      </c>
      <c r="B5" s="31" t="s">
        <v>54</v>
      </c>
      <c r="C5" s="38">
        <v>106114.59</v>
      </c>
      <c r="D5" s="32" t="s">
        <v>68</v>
      </c>
      <c r="E5" s="33">
        <v>107114.59</v>
      </c>
    </row>
    <row r="6" spans="1:7" ht="20.100000000000001" customHeight="1" x14ac:dyDescent="0.15">
      <c r="A6" s="7" t="s">
        <v>55</v>
      </c>
      <c r="B6" s="34" t="s">
        <v>45</v>
      </c>
      <c r="C6" s="34" t="s">
        <v>45</v>
      </c>
      <c r="D6" s="35" t="s">
        <v>45</v>
      </c>
      <c r="E6" s="35" t="s">
        <v>45</v>
      </c>
    </row>
    <row r="7" spans="1:7" ht="20.100000000000001" customHeight="1" thickBot="1" x14ac:dyDescent="0.2">
      <c r="A7" s="8" t="s">
        <v>50</v>
      </c>
      <c r="B7" s="27" t="s">
        <v>54</v>
      </c>
      <c r="C7" s="39">
        <f>C5</f>
        <v>106114.59</v>
      </c>
      <c r="D7" s="36" t="s">
        <v>68</v>
      </c>
      <c r="E7" s="37">
        <f>E5</f>
        <v>107114.59</v>
      </c>
    </row>
    <row r="8" spans="1:7" x14ac:dyDescent="0.15">
      <c r="A8" s="1"/>
      <c r="B8" s="1"/>
      <c r="C8" s="1"/>
      <c r="D8" s="1"/>
      <c r="E8" s="1"/>
      <c r="F8" s="28"/>
      <c r="G8" s="23"/>
    </row>
    <row r="9" spans="1:7" x14ac:dyDescent="0.15">
      <c r="A9" s="1"/>
      <c r="B9" s="182" t="s">
        <v>61</v>
      </c>
      <c r="C9" s="182"/>
      <c r="D9" s="182"/>
      <c r="E9" s="1"/>
      <c r="F9" s="1"/>
      <c r="G9" s="23"/>
    </row>
    <row r="10" spans="1:7" ht="10.5" customHeight="1" x14ac:dyDescent="0.15">
      <c r="A10" s="1"/>
      <c r="B10" s="1"/>
      <c r="C10" s="26"/>
      <c r="D10" s="26"/>
      <c r="E10" s="1"/>
      <c r="F10" s="1"/>
      <c r="G10" s="23"/>
    </row>
    <row r="11" spans="1:7" x14ac:dyDescent="0.15">
      <c r="A11" s="1"/>
      <c r="B11" s="182" t="s">
        <v>62</v>
      </c>
      <c r="C11" s="182"/>
      <c r="D11" s="182"/>
      <c r="E11" s="1"/>
      <c r="F11" s="1"/>
      <c r="G11" s="23"/>
    </row>
    <row r="12" spans="1:7" x14ac:dyDescent="0.15">
      <c r="A12" s="1"/>
      <c r="B12" s="182" t="s">
        <v>63</v>
      </c>
      <c r="C12" s="182"/>
      <c r="D12" s="182"/>
      <c r="E12" s="1"/>
      <c r="F12" s="1"/>
      <c r="G12" s="23"/>
    </row>
    <row r="13" spans="1:7" x14ac:dyDescent="0.15">
      <c r="A13" s="1"/>
      <c r="B13" s="182" t="s">
        <v>64</v>
      </c>
      <c r="C13" s="182"/>
      <c r="D13" s="182"/>
      <c r="E13" s="1"/>
      <c r="F13" s="1"/>
      <c r="G13" s="23"/>
    </row>
    <row r="14" spans="1:7" x14ac:dyDescent="0.15">
      <c r="A14" s="1"/>
      <c r="B14" s="1"/>
      <c r="C14" s="1"/>
      <c r="D14" s="1"/>
      <c r="E14" s="1"/>
      <c r="F14" s="1"/>
      <c r="G14" s="23"/>
    </row>
    <row r="15" spans="1:7" x14ac:dyDescent="0.15">
      <c r="A15" s="1"/>
      <c r="B15" s="1"/>
      <c r="C15" s="1"/>
      <c r="D15" s="1"/>
      <c r="E15" s="1"/>
      <c r="F15" s="1"/>
      <c r="G15" s="23"/>
    </row>
    <row r="16" spans="1:7" x14ac:dyDescent="0.15">
      <c r="A16" s="1"/>
      <c r="B16" s="1"/>
      <c r="C16" s="1"/>
      <c r="D16" s="1"/>
      <c r="E16" s="1"/>
      <c r="F16" s="1"/>
      <c r="G16" s="23"/>
    </row>
    <row r="17" spans="1:7" x14ac:dyDescent="0.15">
      <c r="A17" s="1"/>
      <c r="B17" s="193" t="s">
        <v>65</v>
      </c>
      <c r="C17" s="193"/>
      <c r="D17" s="193"/>
      <c r="E17" s="1"/>
      <c r="F17" s="1"/>
      <c r="G17" s="23"/>
    </row>
    <row r="18" spans="1:7" x14ac:dyDescent="0.15">
      <c r="A18" s="1"/>
      <c r="B18" s="182" t="s">
        <v>66</v>
      </c>
      <c r="C18" s="182"/>
      <c r="D18" s="182"/>
      <c r="E18" s="1"/>
      <c r="F18" s="1"/>
      <c r="G18" s="23"/>
    </row>
    <row r="19" spans="1:7" x14ac:dyDescent="0.15">
      <c r="A19" s="1"/>
      <c r="B19" s="183" t="s">
        <v>67</v>
      </c>
      <c r="C19" s="183"/>
      <c r="D19" s="183"/>
      <c r="E19" s="1"/>
      <c r="F19" s="1"/>
      <c r="G19" s="23"/>
    </row>
    <row r="20" spans="1:7" x14ac:dyDescent="0.15">
      <c r="A20" s="1"/>
      <c r="B20" s="1"/>
      <c r="C20" s="1"/>
      <c r="D20" s="1"/>
      <c r="E20" s="1"/>
      <c r="F20" s="1"/>
      <c r="G20" s="23"/>
    </row>
  </sheetData>
  <mergeCells count="12">
    <mergeCell ref="B17:D17"/>
    <mergeCell ref="B18:D18"/>
    <mergeCell ref="B19:D19"/>
    <mergeCell ref="D3:E3"/>
    <mergeCell ref="A1:E1"/>
    <mergeCell ref="A2:E2"/>
    <mergeCell ref="B9:D9"/>
    <mergeCell ref="B3:C3"/>
    <mergeCell ref="A3:A4"/>
    <mergeCell ref="B11:D11"/>
    <mergeCell ref="B12:D12"/>
    <mergeCell ref="B13:D13"/>
  </mergeCells>
  <pageMargins left="0.70866141732283472" right="0.70866141732283472" top="0.74803149606299213" bottom="0.74803149606299213" header="0.31496062992125984" footer="0.31496062992125984"/>
  <pageSetup paperSize="10000" scale="9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13</vt:i4>
      </vt:variant>
    </vt:vector>
  </HeadingPairs>
  <TitlesOfParts>
    <vt:vector size="35" baseType="lpstr">
      <vt:lpstr>Catatan</vt:lpstr>
      <vt:lpstr>35.07.111.1</vt:lpstr>
      <vt:lpstr>35.07.111.2</vt:lpstr>
      <vt:lpstr>2</vt:lpstr>
      <vt:lpstr>35.07.111.3</vt:lpstr>
      <vt:lpstr>35.07.111.4</vt:lpstr>
      <vt:lpstr>5</vt:lpstr>
      <vt:lpstr>35.07.111.5</vt:lpstr>
      <vt:lpstr>7</vt:lpstr>
      <vt:lpstr>35.07.111.6</vt:lpstr>
      <vt:lpstr>35.07.111.7</vt:lpstr>
      <vt:lpstr>35.07.111.8</vt:lpstr>
      <vt:lpstr>35.07.111.9</vt:lpstr>
      <vt:lpstr>35.07.111.10</vt:lpstr>
      <vt:lpstr>35.07.111.11</vt:lpstr>
      <vt:lpstr>35.07.111.12</vt:lpstr>
      <vt:lpstr>35.07.111.13</vt:lpstr>
      <vt:lpstr>35.07.111.14</vt:lpstr>
      <vt:lpstr>35.07.111.15</vt:lpstr>
      <vt:lpstr>Permintaan Data Tahun 2021</vt:lpstr>
      <vt:lpstr>Permintaan Data Tahun 2022</vt:lpstr>
      <vt:lpstr>Aplikasi Si Bang Eko</vt:lpstr>
      <vt:lpstr>'2'!Print_Area</vt:lpstr>
      <vt:lpstr>'35.07.111.1'!Print_Area</vt:lpstr>
      <vt:lpstr>'35.07.111.2'!Print_Area</vt:lpstr>
      <vt:lpstr>'35.07.111.3'!Print_Area</vt:lpstr>
      <vt:lpstr>'35.07.111.4'!Print_Area</vt:lpstr>
      <vt:lpstr>'35.07.111.5'!Print_Area</vt:lpstr>
      <vt:lpstr>'35.07.111.6'!Print_Area</vt:lpstr>
      <vt:lpstr>'35.07.111.7'!Print_Area</vt:lpstr>
      <vt:lpstr>'35.07.111.8'!Print_Area</vt:lpstr>
      <vt:lpstr>'5'!Print_Area</vt:lpstr>
      <vt:lpstr>'7'!Print_Area</vt:lpstr>
      <vt:lpstr>'35.07.111.8'!Print_Titles</vt:lpstr>
      <vt:lpstr>'5'!Print_Titles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loli</dc:creator>
  <cp:lastModifiedBy>Pengelola Informasi</cp:lastModifiedBy>
  <cp:lastPrinted>2021-12-21T07:45:00Z</cp:lastPrinted>
  <dcterms:created xsi:type="dcterms:W3CDTF">2019-02-07T02:19:48Z</dcterms:created>
  <dcterms:modified xsi:type="dcterms:W3CDTF">2022-11-03T09:05:58Z</dcterms:modified>
</cp:coreProperties>
</file>